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5.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6.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drawings/drawing7.xml" ContentType="application/vnd.openxmlformats-officedocument.drawing+xml"/>
  <Override PartName="/xl/comments7.xml" ContentType="application/vnd.openxmlformats-officedocument.spreadsheetml.comments+xml"/>
  <Override PartName="/xl/charts/chart7.xml" ContentType="application/vnd.openxmlformats-officedocument.drawingml.chart+xml"/>
  <Override PartName="/xl/drawings/drawing8.xml" ContentType="application/vnd.openxmlformats-officedocument.drawing+xml"/>
  <Override PartName="/xl/comments8.xml" ContentType="application/vnd.openxmlformats-officedocument.spreadsheetml.comments+xml"/>
  <Override PartName="/xl/charts/chart8.xml" ContentType="application/vnd.openxmlformats-officedocument.drawingml.chart+xml"/>
  <Override PartName="/xl/drawings/drawing9.xml" ContentType="application/vnd.openxmlformats-officedocument.drawing+xml"/>
  <Override PartName="/xl/comments9.xml" ContentType="application/vnd.openxmlformats-officedocument.spreadsheetml.comments+xml"/>
  <Override PartName="/xl/charts/chart9.xml" ContentType="application/vnd.openxmlformats-officedocument.drawingml.chart+xml"/>
  <Override PartName="/xl/drawings/drawing10.xml" ContentType="application/vnd.openxmlformats-officedocument.drawing+xml"/>
  <Override PartName="/xl/comments10.xml" ContentType="application/vnd.openxmlformats-officedocument.spreadsheetml.comments+xml"/>
  <Override PartName="/xl/charts/chart10.xml" ContentType="application/vnd.openxmlformats-officedocument.drawingml.chart+xml"/>
  <Override PartName="/xl/drawings/drawing11.xml" ContentType="application/vnd.openxmlformats-officedocument.drawing+xml"/>
  <Override PartName="/xl/comments11.xml" ContentType="application/vnd.openxmlformats-officedocument.spreadsheetml.comments+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75" windowWidth="12120" windowHeight="8070" firstSheet="3" activeTab="9"/>
  </bookViews>
  <sheets>
    <sheet name="Secretaria" sheetId="5" r:id="rId1"/>
    <sheet name="Soporte Inf." sheetId="14" r:id="rId2"/>
    <sheet name="Geologo" sheetId="10" r:id="rId3"/>
    <sheet name="Tec. Geofisica" sheetId="11" r:id="rId4"/>
    <sheet name="Petrofísico" sheetId="12" r:id="rId5"/>
    <sheet name="Ing. Productividad" sheetId="9" r:id="rId6"/>
    <sheet name="Ing. Productividad 2" sheetId="15" r:id="rId7"/>
    <sheet name="Ing. Yacimientos" sheetId="8" r:id="rId8"/>
    <sheet name="Ing. Yacimientos 1" sheetId="16" r:id="rId9"/>
    <sheet name="Ing. Yacimientos 2" sheetId="17" r:id="rId10"/>
    <sheet name="Petrofisico 1" sheetId="18" r:id="rId11"/>
    <sheet name="Area" sheetId="19" r:id="rId12"/>
  </sheets>
  <definedNames>
    <definedName name="_xlnm.Print_Area" localSheetId="0">Secretaria!$A$1:$F$16</definedName>
  </definedNames>
  <calcPr calcId="144525"/>
</workbook>
</file>

<file path=xl/calcChain.xml><?xml version="1.0" encoding="utf-8"?>
<calcChain xmlns="http://schemas.openxmlformats.org/spreadsheetml/2006/main">
  <c r="K42" i="19" l="1"/>
  <c r="K41" i="19"/>
  <c r="K40" i="19"/>
  <c r="K23" i="19"/>
  <c r="K22" i="19"/>
  <c r="K21" i="19"/>
  <c r="K5" i="19"/>
  <c r="K4" i="19"/>
  <c r="K3" i="19"/>
  <c r="B20" i="19"/>
  <c r="B19" i="19"/>
  <c r="B18" i="19"/>
  <c r="E14" i="19"/>
  <c r="D14" i="19"/>
  <c r="C14" i="19"/>
  <c r="B14" i="19"/>
  <c r="I21" i="17"/>
  <c r="I19" i="17"/>
  <c r="I21" i="18"/>
  <c r="I19" i="18"/>
  <c r="I25" i="16"/>
  <c r="I26" i="16"/>
  <c r="I27" i="16"/>
  <c r="I23" i="8"/>
  <c r="I22" i="8"/>
  <c r="I21" i="8"/>
  <c r="H23" i="15"/>
  <c r="H22" i="15"/>
  <c r="H21" i="15"/>
  <c r="I21" i="9"/>
  <c r="I19" i="9"/>
  <c r="I32" i="12"/>
  <c r="I31" i="12"/>
  <c r="I30" i="12"/>
  <c r="I21" i="11"/>
  <c r="I20" i="11"/>
  <c r="I19" i="11"/>
  <c r="I28" i="10"/>
  <c r="I27" i="10"/>
  <c r="I26" i="10"/>
  <c r="I25" i="14"/>
  <c r="I24" i="14"/>
  <c r="I23" i="14"/>
  <c r="I28" i="5"/>
  <c r="I27" i="5"/>
  <c r="I26" i="5"/>
  <c r="H15" i="8"/>
  <c r="H16" i="8" s="1"/>
  <c r="H17" i="8" s="1"/>
  <c r="G9" i="11"/>
  <c r="G15" i="18" l="1"/>
  <c r="G14" i="18"/>
  <c r="G13" i="18"/>
  <c r="G12" i="18"/>
  <c r="G11" i="18"/>
  <c r="G10" i="18"/>
  <c r="G9" i="18"/>
  <c r="G16" i="18" s="1"/>
  <c r="G14" i="17"/>
  <c r="G13" i="17"/>
  <c r="G12" i="17"/>
  <c r="G11" i="17"/>
  <c r="G10" i="17"/>
  <c r="G9" i="17"/>
  <c r="G20" i="16"/>
  <c r="G19" i="16"/>
  <c r="G18" i="16"/>
  <c r="G17" i="16"/>
  <c r="G16" i="16"/>
  <c r="G15" i="16"/>
  <c r="G14" i="16"/>
  <c r="G13" i="16"/>
  <c r="G12" i="16"/>
  <c r="G11" i="16"/>
  <c r="G10" i="16"/>
  <c r="G9" i="16"/>
  <c r="G21" i="16" s="1"/>
  <c r="G15" i="15"/>
  <c r="G14" i="15"/>
  <c r="G13" i="15"/>
  <c r="G12" i="15"/>
  <c r="G11" i="15"/>
  <c r="G10" i="15"/>
  <c r="G9" i="15"/>
  <c r="G15" i="17" l="1"/>
  <c r="H9" i="17"/>
  <c r="H10" i="17" s="1"/>
  <c r="H11" i="17" s="1"/>
  <c r="G16" i="15"/>
  <c r="H9" i="18"/>
  <c r="H9" i="16"/>
  <c r="H9" i="15"/>
  <c r="G18" i="14"/>
  <c r="G17" i="14"/>
  <c r="G16" i="14"/>
  <c r="G15" i="14"/>
  <c r="G14" i="14"/>
  <c r="G13" i="14"/>
  <c r="G12" i="14"/>
  <c r="G11" i="14"/>
  <c r="G10" i="14"/>
  <c r="G9" i="14"/>
  <c r="G25" i="12"/>
  <c r="G24" i="12"/>
  <c r="G23" i="12"/>
  <c r="G22" i="12"/>
  <c r="G21" i="12"/>
  <c r="G20" i="12"/>
  <c r="G19" i="12"/>
  <c r="G18" i="12"/>
  <c r="G17" i="12"/>
  <c r="G16" i="12"/>
  <c r="G15" i="12"/>
  <c r="G14" i="12"/>
  <c r="G13" i="12"/>
  <c r="G12" i="12"/>
  <c r="G11" i="12"/>
  <c r="G10" i="12"/>
  <c r="G9" i="12"/>
  <c r="G15" i="11"/>
  <c r="G14" i="11"/>
  <c r="G13" i="11"/>
  <c r="G12" i="11"/>
  <c r="G11" i="11"/>
  <c r="G10" i="11"/>
  <c r="G21" i="10"/>
  <c r="G20" i="10"/>
  <c r="G19" i="10"/>
  <c r="G18" i="10"/>
  <c r="G17" i="10"/>
  <c r="G16" i="10"/>
  <c r="G15" i="10"/>
  <c r="G14" i="10"/>
  <c r="G13" i="10"/>
  <c r="H13" i="10" s="1"/>
  <c r="H14" i="10" s="1"/>
  <c r="H15" i="10" s="1"/>
  <c r="H16" i="10" s="1"/>
  <c r="H17" i="10" s="1"/>
  <c r="H18" i="10" s="1"/>
  <c r="H19" i="10" s="1"/>
  <c r="H20" i="10" s="1"/>
  <c r="H21" i="10" s="1"/>
  <c r="G12" i="10"/>
  <c r="G11" i="10"/>
  <c r="G10" i="10"/>
  <c r="G9" i="10"/>
  <c r="G14" i="9"/>
  <c r="G13" i="9"/>
  <c r="G12" i="9"/>
  <c r="G11" i="9"/>
  <c r="G10" i="9"/>
  <c r="G9" i="9"/>
  <c r="G17" i="8"/>
  <c r="G16" i="8"/>
  <c r="G15" i="8"/>
  <c r="G14" i="8"/>
  <c r="G13" i="8"/>
  <c r="G12" i="8"/>
  <c r="G11" i="8"/>
  <c r="G10" i="8"/>
  <c r="G9" i="8"/>
  <c r="G22" i="5"/>
  <c r="G21" i="5"/>
  <c r="G20" i="5"/>
  <c r="G19" i="5"/>
  <c r="G18" i="5"/>
  <c r="G17" i="5"/>
  <c r="G16" i="5"/>
  <c r="G15" i="5"/>
  <c r="G14" i="5"/>
  <c r="G13" i="5"/>
  <c r="G12" i="5"/>
  <c r="G11" i="5"/>
  <c r="G10" i="5"/>
  <c r="G9" i="5"/>
  <c r="H9" i="5" s="1"/>
  <c r="I9" i="17" l="1"/>
  <c r="I11" i="17"/>
  <c r="H12" i="17"/>
  <c r="H13" i="17" s="1"/>
  <c r="I10" i="17"/>
  <c r="I9" i="15"/>
  <c r="H10" i="18"/>
  <c r="I9" i="18"/>
  <c r="H10" i="16"/>
  <c r="I9" i="16"/>
  <c r="H10" i="15"/>
  <c r="G19" i="14"/>
  <c r="H9" i="14"/>
  <c r="H10" i="14"/>
  <c r="H11" i="14" s="1"/>
  <c r="G26" i="12"/>
  <c r="H9" i="12"/>
  <c r="G16" i="11"/>
  <c r="H9" i="11"/>
  <c r="G22" i="10"/>
  <c r="H9" i="10"/>
  <c r="G15" i="9"/>
  <c r="H9" i="9"/>
  <c r="G18" i="8"/>
  <c r="H9" i="8"/>
  <c r="H10" i="5"/>
  <c r="G23" i="5"/>
  <c r="I9" i="5" s="1"/>
  <c r="I12" i="17" l="1"/>
  <c r="I10" i="18"/>
  <c r="H11" i="18"/>
  <c r="I13" i="17"/>
  <c r="H14" i="17"/>
  <c r="I10" i="16"/>
  <c r="H11" i="16"/>
  <c r="I10" i="15"/>
  <c r="H11" i="15"/>
  <c r="I11" i="14"/>
  <c r="I10" i="14"/>
  <c r="I9" i="14"/>
  <c r="H12" i="14"/>
  <c r="H10" i="12"/>
  <c r="I9" i="12"/>
  <c r="H10" i="11"/>
  <c r="I9" i="11"/>
  <c r="H10" i="10"/>
  <c r="I9" i="10"/>
  <c r="I9" i="9"/>
  <c r="H10" i="9"/>
  <c r="I9" i="8"/>
  <c r="H10" i="8"/>
  <c r="I10" i="5"/>
  <c r="H11" i="5"/>
  <c r="H12" i="18" l="1"/>
  <c r="I11" i="18"/>
  <c r="I14" i="17"/>
  <c r="H12" i="16"/>
  <c r="I11" i="16"/>
  <c r="I11" i="15"/>
  <c r="H12" i="15"/>
  <c r="H13" i="14"/>
  <c r="I12" i="14"/>
  <c r="I10" i="12"/>
  <c r="H11" i="12"/>
  <c r="I10" i="11"/>
  <c r="H11" i="11"/>
  <c r="I10" i="10"/>
  <c r="H11" i="10"/>
  <c r="H11" i="9"/>
  <c r="I10" i="9"/>
  <c r="H11" i="8"/>
  <c r="I10" i="8"/>
  <c r="I11" i="5"/>
  <c r="H12" i="5"/>
  <c r="I12" i="18" l="1"/>
  <c r="H13" i="18"/>
  <c r="I12" i="16"/>
  <c r="H13" i="16"/>
  <c r="I12" i="15"/>
  <c r="H13" i="15"/>
  <c r="I13" i="14"/>
  <c r="H14" i="14"/>
  <c r="H12" i="12"/>
  <c r="I11" i="12"/>
  <c r="H12" i="11"/>
  <c r="I11" i="11"/>
  <c r="H12" i="10"/>
  <c r="I11" i="10"/>
  <c r="I11" i="9"/>
  <c r="H12" i="9"/>
  <c r="I11" i="8"/>
  <c r="H12" i="8"/>
  <c r="I12" i="5"/>
  <c r="H13" i="5"/>
  <c r="H14" i="18" l="1"/>
  <c r="I13" i="18"/>
  <c r="H14" i="16"/>
  <c r="I13" i="16"/>
  <c r="I13" i="15"/>
  <c r="H14" i="15"/>
  <c r="H15" i="14"/>
  <c r="I14" i="14"/>
  <c r="I12" i="12"/>
  <c r="H13" i="12"/>
  <c r="I12" i="11"/>
  <c r="H13" i="11"/>
  <c r="I12" i="10"/>
  <c r="I12" i="9"/>
  <c r="H13" i="9"/>
  <c r="H13" i="8"/>
  <c r="I12" i="8"/>
  <c r="I13" i="5"/>
  <c r="H14" i="5"/>
  <c r="I14" i="18" l="1"/>
  <c r="H15" i="18"/>
  <c r="I14" i="16"/>
  <c r="H15" i="16"/>
  <c r="I14" i="15"/>
  <c r="H15" i="15"/>
  <c r="I15" i="14"/>
  <c r="H16" i="14"/>
  <c r="H14" i="12"/>
  <c r="I13" i="12"/>
  <c r="H14" i="11"/>
  <c r="I13" i="11"/>
  <c r="I13" i="10"/>
  <c r="I13" i="9"/>
  <c r="H14" i="9"/>
  <c r="I13" i="8"/>
  <c r="H14" i="8"/>
  <c r="I14" i="5"/>
  <c r="H15" i="5"/>
  <c r="I15" i="18" l="1"/>
  <c r="I15" i="16"/>
  <c r="H16" i="16"/>
  <c r="I15" i="15"/>
  <c r="H17" i="14"/>
  <c r="I16" i="14"/>
  <c r="I14" i="12"/>
  <c r="H15" i="12"/>
  <c r="I14" i="11"/>
  <c r="H15" i="11"/>
  <c r="I14" i="10"/>
  <c r="I14" i="9"/>
  <c r="I14" i="8"/>
  <c r="H16" i="5"/>
  <c r="I15" i="5"/>
  <c r="I16" i="16" l="1"/>
  <c r="H17" i="16"/>
  <c r="I17" i="14"/>
  <c r="H18" i="14"/>
  <c r="H16" i="12"/>
  <c r="I15" i="12"/>
  <c r="I15" i="11"/>
  <c r="I15" i="10"/>
  <c r="I16" i="5"/>
  <c r="H17" i="5"/>
  <c r="I17" i="16" l="1"/>
  <c r="H18" i="16"/>
  <c r="I18" i="14"/>
  <c r="I16" i="12"/>
  <c r="H17" i="12"/>
  <c r="I16" i="10"/>
  <c r="I15" i="8"/>
  <c r="I17" i="5"/>
  <c r="H18" i="5"/>
  <c r="I18" i="16" l="1"/>
  <c r="H19" i="16"/>
  <c r="H18" i="12"/>
  <c r="I17" i="12"/>
  <c r="I17" i="10"/>
  <c r="I16" i="8"/>
  <c r="I18" i="5"/>
  <c r="H19" i="5"/>
  <c r="I19" i="16" l="1"/>
  <c r="H20" i="16"/>
  <c r="I18" i="12"/>
  <c r="H19" i="12"/>
  <c r="I18" i="10"/>
  <c r="I17" i="8"/>
  <c r="I19" i="5"/>
  <c r="H20" i="5"/>
  <c r="I20" i="16" l="1"/>
  <c r="H20" i="12"/>
  <c r="I19" i="12"/>
  <c r="I19" i="10"/>
  <c r="H21" i="5"/>
  <c r="I20" i="5"/>
  <c r="I20" i="12" l="1"/>
  <c r="H21" i="12"/>
  <c r="I20" i="10"/>
  <c r="I21" i="5"/>
  <c r="H22" i="5"/>
  <c r="I21" i="12" l="1"/>
  <c r="H22" i="12"/>
  <c r="I21" i="10"/>
  <c r="I22" i="5"/>
  <c r="I22" i="12" l="1"/>
  <c r="H23" i="12"/>
  <c r="H24" i="12" l="1"/>
  <c r="I23" i="12"/>
  <c r="I24" i="12" l="1"/>
  <c r="H25" i="12"/>
  <c r="I25" i="12" l="1"/>
</calcChain>
</file>

<file path=xl/comments1.xml><?xml version="1.0" encoding="utf-8"?>
<comments xmlns="http://schemas.openxmlformats.org/spreadsheetml/2006/main">
  <authors>
    <author>MARTIN</author>
  </authors>
  <commentList>
    <comment ref="C7" authorId="0">
      <text>
        <r>
          <rPr>
            <sz val="8"/>
            <color indexed="81"/>
            <rFont val="Tahoma"/>
            <family val="2"/>
          </rPr>
          <t xml:space="preserve">Es la variable que determinará  la cantidad de trabajo. 
Ejem. Cotizaciones, facturas, requisiciones de compra, etc. 
</t>
        </r>
      </text>
    </comment>
    <comment ref="D7" authorId="0">
      <text>
        <r>
          <rPr>
            <sz val="8"/>
            <color indexed="81"/>
            <rFont val="Tahoma"/>
            <family val="2"/>
          </rPr>
          <t xml:space="preserve">Escribir  el número de veces que se realizan las actividades, de acuerdo a la frecuencia.
Ejem. Si se reciben 10 cotizaciones, entonces se colocará "10". . 
</t>
        </r>
      </text>
    </comment>
    <comment ref="E7" authorId="0">
      <text>
        <r>
          <rPr>
            <sz val="8"/>
            <color indexed="81"/>
            <rFont val="Tahoma"/>
            <family val="2"/>
          </rPr>
          <t xml:space="preserve">Escribir la frecuencia de las actividades descritas.
Ejem. Si es una actividad que se realiza diariamente se pondrá “diaria", si fuese una actividad que se realiza mensualmente se pondrá “mensual”.
</t>
        </r>
      </text>
    </comment>
    <comment ref="F7" authorId="0">
      <text>
        <r>
          <rPr>
            <sz val="8"/>
            <color indexed="81"/>
            <rFont val="Tahoma"/>
            <family val="2"/>
          </rPr>
          <t xml:space="preserve">Escribir  el tiempo estimado que toma el realizarse cada actividad (de una unidad de medida) en minutos.  El tiempo que debe colocarse es el tiempo unitario de las tareas realizadas.
Ejem. Si se solicitan 10 cotizaciones diariamente y el solicitar 1 cotización demora 1.5 min se debe colocar "1.5" 
</t>
        </r>
      </text>
    </comment>
  </commentList>
</comments>
</file>

<file path=xl/comments10.xml><?xml version="1.0" encoding="utf-8"?>
<comments xmlns="http://schemas.openxmlformats.org/spreadsheetml/2006/main">
  <authors>
    <author>MARTIN</author>
    <author>JOSE ALBERTO</author>
  </authors>
  <commentList>
    <comment ref="B7" authorId="0">
      <text>
        <r>
          <rPr>
            <sz val="8"/>
            <color indexed="81"/>
            <rFont val="Tahoma"/>
            <family val="2"/>
          </rPr>
          <t xml:space="preserve">Detallar cada una de las  actividades correspondientes a cada proceso.
La descripción de la actividad debe iniciar con un verbo en infinitivo. 
Ver Ejemplo  </t>
        </r>
      </text>
    </comment>
    <comment ref="C7" authorId="0">
      <text>
        <r>
          <rPr>
            <sz val="8"/>
            <color indexed="81"/>
            <rFont val="Tahoma"/>
            <family val="2"/>
          </rPr>
          <t xml:space="preserve">Es la variable que determinará  la cantidad de trabajo. 
Ejem. Cotizaciones, facturas, requisiciones de compra, etc. 
</t>
        </r>
      </text>
    </comment>
    <comment ref="D7" authorId="0">
      <text>
        <r>
          <rPr>
            <sz val="8"/>
            <color indexed="81"/>
            <rFont val="Tahoma"/>
            <family val="2"/>
          </rPr>
          <t xml:space="preserve">Escribir  el número de veces que se realizan las actividades, de acuerdo a la frecuencia.
Ejem. Si se reciben 10 cotizaciones, entonces se colocará "10". . 
</t>
        </r>
      </text>
    </comment>
    <comment ref="E7" authorId="0">
      <text>
        <r>
          <rPr>
            <sz val="8"/>
            <color indexed="81"/>
            <rFont val="Tahoma"/>
            <family val="2"/>
          </rPr>
          <t xml:space="preserve">Escribir la frecuencia de las actividades descritas.
Ejem. Si es una actividad que se realiza diariamente se pondrá “diaria", si fuese una actividad que se realiza mensualmente se pondrá “mensual”.
</t>
        </r>
      </text>
    </comment>
    <comment ref="F7" authorId="0">
      <text>
        <r>
          <rPr>
            <sz val="8"/>
            <color indexed="81"/>
            <rFont val="Tahoma"/>
            <family val="2"/>
          </rPr>
          <t xml:space="preserve">Escribir  el tiempo estimado que toma el realizarse cada actividad (de una unidad de medida) en minutos.  El tiempo que debe colocarse es el tiempo unitario de las tareas realizadas.
Ejem. Si se solicitan 10 cotizaciones diariamente y el solicitar 1 cotización demora 1.5 min se debe colocar "1.5" 
</t>
        </r>
      </text>
    </comment>
    <comment ref="B9" authorId="1">
      <text>
        <r>
          <rPr>
            <b/>
            <sz val="9"/>
            <color indexed="81"/>
            <rFont val="Tahoma"/>
            <family val="2"/>
          </rPr>
          <t>JOSE ALBERTO:</t>
        </r>
        <r>
          <rPr>
            <sz val="9"/>
            <color indexed="81"/>
            <rFont val="Tahoma"/>
            <family val="2"/>
          </rPr>
          <t xml:space="preserve">
OBTIENE DE LOS PROVEEDORES LOS REPORTES DE RESULTADOS POR LOS SERVICIOS QUE SEAN CONTRATADOS.</t>
        </r>
      </text>
    </comment>
    <comment ref="B12" authorId="1">
      <text>
        <r>
          <rPr>
            <b/>
            <sz val="9"/>
            <color indexed="81"/>
            <rFont val="Tahoma"/>
            <family val="2"/>
          </rPr>
          <t>JOSE ALBERTO:</t>
        </r>
        <r>
          <rPr>
            <sz val="9"/>
            <color indexed="81"/>
            <rFont val="Tahoma"/>
            <family val="2"/>
          </rPr>
          <t xml:space="preserve">
SOLICITA EL No. DE REPORTE  QUE OTORGA EL PROVEEDOR</t>
        </r>
      </text>
    </comment>
  </commentList>
</comments>
</file>

<file path=xl/comments11.xml><?xml version="1.0" encoding="utf-8"?>
<comments xmlns="http://schemas.openxmlformats.org/spreadsheetml/2006/main">
  <authors>
    <author>MARTIN</author>
    <author>JOSE ALBERTO</author>
  </authors>
  <commentList>
    <comment ref="B7" authorId="0">
      <text>
        <r>
          <rPr>
            <sz val="8"/>
            <color indexed="81"/>
            <rFont val="Tahoma"/>
            <family val="2"/>
          </rPr>
          <t xml:space="preserve">Detallar cada una de las  actividades correspondientes a cada proceso.
La descripción de la actividad debe iniciar con un verbo en infinitivo. 
Ver Ejemplo  </t>
        </r>
      </text>
    </comment>
    <comment ref="C7" authorId="0">
      <text>
        <r>
          <rPr>
            <sz val="8"/>
            <color indexed="81"/>
            <rFont val="Tahoma"/>
            <family val="2"/>
          </rPr>
          <t xml:space="preserve">Es la variable que determinará  la cantidad de trabajo. 
Ejem. Cotizaciones, facturas, requisiciones de compra, etc. 
</t>
        </r>
      </text>
    </comment>
    <comment ref="D7" authorId="0">
      <text>
        <r>
          <rPr>
            <sz val="8"/>
            <color indexed="81"/>
            <rFont val="Tahoma"/>
            <family val="2"/>
          </rPr>
          <t xml:space="preserve">Escribir  el número de veces que se realizan las actividades, de acuerdo a la frecuencia.
Ejem. Si se reciben 10 cotizaciones, entonces se colocará "10". . 
</t>
        </r>
      </text>
    </comment>
    <comment ref="E7" authorId="0">
      <text>
        <r>
          <rPr>
            <sz val="8"/>
            <color indexed="81"/>
            <rFont val="Tahoma"/>
            <family val="2"/>
          </rPr>
          <t xml:space="preserve">Escribir la frecuencia de las actividades descritas.
Ejem. Si es una actividad que se realiza diariamente se pondrá “diaria", si fuese una actividad que se realiza mensualmente se pondrá “mensual”.
</t>
        </r>
      </text>
    </comment>
    <comment ref="F7" authorId="0">
      <text>
        <r>
          <rPr>
            <sz val="8"/>
            <color indexed="81"/>
            <rFont val="Tahoma"/>
            <family val="2"/>
          </rPr>
          <t xml:space="preserve">Escribir  el tiempo estimado que toma el realizarse cada actividad (de una unidad de medida) en minutos.  El tiempo que debe colocarse es el tiempo unitario de las tareas realizadas.
Ejem. Si se solicitan 10 cotizaciones diariamente y el solicitar 1 cotización demora 1.5 min se debe colocar "1.5" 
</t>
        </r>
      </text>
    </comment>
    <comment ref="B9" authorId="1">
      <text>
        <r>
          <rPr>
            <b/>
            <sz val="9"/>
            <color indexed="81"/>
            <rFont val="Tahoma"/>
            <family val="2"/>
          </rPr>
          <t>JOSE ALBERTO:</t>
        </r>
        <r>
          <rPr>
            <sz val="9"/>
            <color indexed="81"/>
            <rFont val="Tahoma"/>
            <family val="2"/>
          </rPr>
          <t xml:space="preserve">
OBTIENE DE LOS PROVEEDORES LOS REPORTES DE RESULTADOS POR LOS SERVICIOS QUE SEAN CONTRATADOS.</t>
        </r>
      </text>
    </comment>
    <comment ref="B12" authorId="1">
      <text>
        <r>
          <rPr>
            <b/>
            <sz val="9"/>
            <color indexed="81"/>
            <rFont val="Tahoma"/>
            <family val="2"/>
          </rPr>
          <t>JOSE ALBERTO:</t>
        </r>
        <r>
          <rPr>
            <sz val="9"/>
            <color indexed="81"/>
            <rFont val="Tahoma"/>
            <family val="2"/>
          </rPr>
          <t xml:space="preserve">
SOLICITA EL No. DE REPORTE  QUE OTORGA EL PROVEEDOR</t>
        </r>
      </text>
    </comment>
  </commentList>
</comments>
</file>

<file path=xl/comments2.xml><?xml version="1.0" encoding="utf-8"?>
<comments xmlns="http://schemas.openxmlformats.org/spreadsheetml/2006/main">
  <authors>
    <author>MARTIN</author>
  </authors>
  <commentList>
    <comment ref="C7" authorId="0">
      <text>
        <r>
          <rPr>
            <sz val="8"/>
            <color indexed="81"/>
            <rFont val="Tahoma"/>
            <family val="2"/>
          </rPr>
          <t xml:space="preserve">Es la variable que determinará  la cantidad de trabajo. 
Ejem. Cotizaciones, facturas, requisiciones de compra, etc. 
</t>
        </r>
      </text>
    </comment>
    <comment ref="D7" authorId="0">
      <text>
        <r>
          <rPr>
            <sz val="8"/>
            <color indexed="81"/>
            <rFont val="Tahoma"/>
            <family val="2"/>
          </rPr>
          <t xml:space="preserve">Escribir  el número de veces que se realizan las actividades, de acuerdo a la frecuencia.
Ejem. Si se reciben 10 cotizaciones, entonces se colocará "10". . 
</t>
        </r>
      </text>
    </comment>
    <comment ref="E7" authorId="0">
      <text>
        <r>
          <rPr>
            <sz val="8"/>
            <color indexed="81"/>
            <rFont val="Tahoma"/>
            <family val="2"/>
          </rPr>
          <t xml:space="preserve">Escribir la frecuencia de las actividades descritas.
Ejem. Si es una actividad que se realiza diariamente se pondrá “diaria", si fuese una actividad que se realiza mensualmente se pondrá “mensual”.
</t>
        </r>
      </text>
    </comment>
    <comment ref="F7" authorId="0">
      <text>
        <r>
          <rPr>
            <sz val="8"/>
            <color indexed="81"/>
            <rFont val="Tahoma"/>
            <family val="2"/>
          </rPr>
          <t xml:space="preserve">Escribir  el tiempo estimado que toma el realizarse cada actividad (de una unidad de medida) en minutos.  El tiempo que debe colocarse es el tiempo unitario de las tareas realizadas.
Ejem. Si se solicitan 10 cotizaciones diariamente y el solicitar 1 cotización demora 1.5 min se debe colocar "1.5" 
</t>
        </r>
      </text>
    </comment>
  </commentList>
</comments>
</file>

<file path=xl/comments3.xml><?xml version="1.0" encoding="utf-8"?>
<comments xmlns="http://schemas.openxmlformats.org/spreadsheetml/2006/main">
  <authors>
    <author>MARTIN</author>
  </authors>
  <commentList>
    <comment ref="C7" authorId="0">
      <text>
        <r>
          <rPr>
            <sz val="8"/>
            <color indexed="81"/>
            <rFont val="Tahoma"/>
            <family val="2"/>
          </rPr>
          <t xml:space="preserve">Es la variable que determinará  la cantidad de trabajo. 
Ejem. Cotizaciones, facturas, requisiciones de compra, etc. 
</t>
        </r>
      </text>
    </comment>
    <comment ref="D7" authorId="0">
      <text>
        <r>
          <rPr>
            <sz val="8"/>
            <color indexed="81"/>
            <rFont val="Tahoma"/>
            <family val="2"/>
          </rPr>
          <t xml:space="preserve">Escribir  el número de veces que se realizan las actividades, de acuerdo a la frecuencia.
Ejem. Si se reciben 10 cotizaciones, entonces se colocará "10". . 
</t>
        </r>
      </text>
    </comment>
    <comment ref="E7" authorId="0">
      <text>
        <r>
          <rPr>
            <sz val="8"/>
            <color indexed="81"/>
            <rFont val="Tahoma"/>
            <family val="2"/>
          </rPr>
          <t xml:space="preserve">Escribir la frecuencia de las actividades descritas.
Ejem. Si es una actividad que se realiza diariamente se pondrá “diaria", si fuese una actividad que se realiza mensualmente se pondrá “mensual”.
</t>
        </r>
      </text>
    </comment>
    <comment ref="F7" authorId="0">
      <text>
        <r>
          <rPr>
            <sz val="8"/>
            <color indexed="81"/>
            <rFont val="Tahoma"/>
            <family val="2"/>
          </rPr>
          <t xml:space="preserve">Escribir  el tiempo estimado que toma el realizarse cada actividad (de una unidad de medida) en minutos.  El tiempo que debe colocarse es el tiempo unitario de las tareas realizadas.
Ejem. Si se solicitan 10 cotizaciones diariamente y el solicitar 1 cotización demora 1.5 min se debe colocar "1.5" 
</t>
        </r>
      </text>
    </comment>
  </commentList>
</comments>
</file>

<file path=xl/comments4.xml><?xml version="1.0" encoding="utf-8"?>
<comments xmlns="http://schemas.openxmlformats.org/spreadsheetml/2006/main">
  <authors>
    <author>MARTIN</author>
  </authors>
  <commentList>
    <comment ref="C7" authorId="0">
      <text>
        <r>
          <rPr>
            <sz val="8"/>
            <color indexed="81"/>
            <rFont val="Tahoma"/>
            <family val="2"/>
          </rPr>
          <t xml:space="preserve">Es la variable que determinará  la cantidad de trabajo. 
Ejem. Cotizaciones, facturas, requisiciones de compra, etc. 
</t>
        </r>
      </text>
    </comment>
    <comment ref="D7" authorId="0">
      <text>
        <r>
          <rPr>
            <sz val="8"/>
            <color indexed="81"/>
            <rFont val="Tahoma"/>
            <family val="2"/>
          </rPr>
          <t xml:space="preserve">Escribir  el número de veces que se realizan las actividades, de acuerdo a la frecuencia.
Ejem. Si se reciben 10 cotizaciones, entonces se colocará "10". . 
</t>
        </r>
      </text>
    </comment>
    <comment ref="E7" authorId="0">
      <text>
        <r>
          <rPr>
            <sz val="8"/>
            <color indexed="81"/>
            <rFont val="Tahoma"/>
            <family val="2"/>
          </rPr>
          <t xml:space="preserve">Escribir la frecuencia de las actividades descritas.
Ejem. Si es una actividad que se realiza diariamente se pondrá “diaria", si fuese una actividad que se realiza mensualmente se pondrá “mensual”.
</t>
        </r>
      </text>
    </comment>
    <comment ref="F7" authorId="0">
      <text>
        <r>
          <rPr>
            <sz val="8"/>
            <color indexed="81"/>
            <rFont val="Tahoma"/>
            <family val="2"/>
          </rPr>
          <t xml:space="preserve">Escribir  el tiempo estimado que toma el realizarse cada actividad (de una unidad de medida) en minutos.  El tiempo que debe colocarse es el tiempo unitario de las tareas realizadas.
Ejem. Si se solicitan 10 cotizaciones diariamente y el solicitar 1 cotización demora 1.5 min se debe colocar "1.5" 
</t>
        </r>
      </text>
    </comment>
  </commentList>
</comments>
</file>

<file path=xl/comments5.xml><?xml version="1.0" encoding="utf-8"?>
<comments xmlns="http://schemas.openxmlformats.org/spreadsheetml/2006/main">
  <authors>
    <author>MARTIN</author>
  </authors>
  <commentList>
    <comment ref="C7" authorId="0">
      <text>
        <r>
          <rPr>
            <sz val="8"/>
            <color indexed="81"/>
            <rFont val="Tahoma"/>
            <family val="2"/>
          </rPr>
          <t xml:space="preserve">Es la variable que determinará  la cantidad de trabajo. 
Ejem. Cotizaciones, facturas, requisiciones de compra, etc. 
</t>
        </r>
      </text>
    </comment>
    <comment ref="D7" authorId="0">
      <text>
        <r>
          <rPr>
            <sz val="8"/>
            <color indexed="81"/>
            <rFont val="Tahoma"/>
            <family val="2"/>
          </rPr>
          <t xml:space="preserve">Escribir  el número de veces que se realizan las actividades, de acuerdo a la frecuencia.
Ejem. Si se reciben 10 cotizaciones, entonces se colocará "10". . 
</t>
        </r>
      </text>
    </comment>
    <comment ref="E7" authorId="0">
      <text>
        <r>
          <rPr>
            <sz val="8"/>
            <color indexed="81"/>
            <rFont val="Tahoma"/>
            <family val="2"/>
          </rPr>
          <t xml:space="preserve">Escribir la frecuencia de las actividades descritas.
Ejem. Si es una actividad que se realiza diariamente se pondrá “diaria", si fuese una actividad que se realiza mensualmente se pondrá “mensual”.
</t>
        </r>
      </text>
    </comment>
    <comment ref="F7" authorId="0">
      <text>
        <r>
          <rPr>
            <sz val="8"/>
            <color indexed="81"/>
            <rFont val="Tahoma"/>
            <family val="2"/>
          </rPr>
          <t xml:space="preserve">Escribir  el tiempo estimado que toma el realizarse cada actividad (de una unidad de medida) en minutos.  El tiempo que debe colocarse es el tiempo unitario de las tareas realizadas.
Ejem. Si se solicitan 10 cotizaciones diariamente y el solicitar 1 cotización demora 1.5 min se debe colocar "1.5" 
</t>
        </r>
      </text>
    </comment>
  </commentList>
</comments>
</file>

<file path=xl/comments6.xml><?xml version="1.0" encoding="utf-8"?>
<comments xmlns="http://schemas.openxmlformats.org/spreadsheetml/2006/main">
  <authors>
    <author>MARTIN</author>
  </authors>
  <commentList>
    <comment ref="C7" authorId="0">
      <text>
        <r>
          <rPr>
            <sz val="8"/>
            <color indexed="81"/>
            <rFont val="Tahoma"/>
            <family val="2"/>
          </rPr>
          <t xml:space="preserve">Es la variable que determinará  la cantidad de trabajo. 
Ejem. Cotizaciones, facturas, requisiciones de compra, etc. 
</t>
        </r>
      </text>
    </comment>
    <comment ref="D7" authorId="0">
      <text>
        <r>
          <rPr>
            <sz val="8"/>
            <color indexed="81"/>
            <rFont val="Tahoma"/>
            <family val="2"/>
          </rPr>
          <t xml:space="preserve">Escribir  el número de veces que se realizan las actividades, de acuerdo a la frecuencia.
Ejem. Si se reciben 10 cotizaciones, entonces se colocará "10". . 
</t>
        </r>
      </text>
    </comment>
    <comment ref="E7" authorId="0">
      <text>
        <r>
          <rPr>
            <sz val="8"/>
            <color indexed="81"/>
            <rFont val="Tahoma"/>
            <family val="2"/>
          </rPr>
          <t xml:space="preserve">Escribir la frecuencia de las actividades descritas.
Ejem. Si es una actividad que se realiza diariamente se pondrá “diaria", si fuese una actividad que se realiza mensualmente se pondrá “mensual”.
</t>
        </r>
      </text>
    </comment>
    <comment ref="F7" authorId="0">
      <text>
        <r>
          <rPr>
            <sz val="8"/>
            <color indexed="81"/>
            <rFont val="Tahoma"/>
            <family val="2"/>
          </rPr>
          <t xml:space="preserve">Escribir  el tiempo estimado que toma el realizarse cada actividad (de una unidad de medida) en minutos.  El tiempo que debe colocarse es el tiempo unitario de las tareas realizadas.
Ejem. Si se solicitan 10 cotizaciones diariamente y el solicitar 1 cotización demora 1.5 min se debe colocar "1.5" 
</t>
        </r>
      </text>
    </comment>
  </commentList>
</comments>
</file>

<file path=xl/comments7.xml><?xml version="1.0" encoding="utf-8"?>
<comments xmlns="http://schemas.openxmlformats.org/spreadsheetml/2006/main">
  <authors>
    <author>MARTIN</author>
    <author>JOSE ALBERTO</author>
  </authors>
  <commentList>
    <comment ref="B7" authorId="0">
      <text>
        <r>
          <rPr>
            <sz val="8"/>
            <color indexed="81"/>
            <rFont val="Tahoma"/>
            <family val="2"/>
          </rPr>
          <t xml:space="preserve">Detallar cada una de las  actividades correspondientes a cada proceso.
La descripción de la actividad debe iniciar con un verbo en infinitivo. 
Ver Ejemplo  </t>
        </r>
      </text>
    </comment>
    <comment ref="C7" authorId="0">
      <text>
        <r>
          <rPr>
            <sz val="8"/>
            <color indexed="81"/>
            <rFont val="Tahoma"/>
            <family val="2"/>
          </rPr>
          <t xml:space="preserve">Es la variable que determinará  la cantidad de trabajo. 
Ejem. Cotizaciones, facturas, requisiciones de compra, etc. 
</t>
        </r>
      </text>
    </comment>
    <comment ref="D7" authorId="0">
      <text>
        <r>
          <rPr>
            <sz val="8"/>
            <color indexed="81"/>
            <rFont val="Tahoma"/>
            <family val="2"/>
          </rPr>
          <t xml:space="preserve">Escribir  el número de veces que se realizan las actividades, de acuerdo a la frecuencia.
Ejem. Si se reciben 10 cotizaciones, entonces se colocará "10". . 
</t>
        </r>
      </text>
    </comment>
    <comment ref="E7" authorId="0">
      <text>
        <r>
          <rPr>
            <sz val="8"/>
            <color indexed="81"/>
            <rFont val="Tahoma"/>
            <family val="2"/>
          </rPr>
          <t xml:space="preserve">Escribir la frecuencia de las actividades descritas.
Ejem. Si es una actividad que se realiza diariamente se pondrá “diaria", si fuese una actividad que se realiza mensualmente se pondrá “mensual”.
</t>
        </r>
      </text>
    </comment>
    <comment ref="F7" authorId="0">
      <text>
        <r>
          <rPr>
            <sz val="8"/>
            <color indexed="81"/>
            <rFont val="Tahoma"/>
            <family val="2"/>
          </rPr>
          <t xml:space="preserve">Escribir  el tiempo estimado que toma el realizarse cada actividad (de una unidad de medida) en minutos.  El tiempo que debe colocarse es el tiempo unitario de las tareas realizadas.
Ejem. Si se solicitan 10 cotizaciones diariamente y el solicitar 1 cotización demora 1.5 min se debe colocar "1.5" 
</t>
        </r>
      </text>
    </comment>
    <comment ref="B9" authorId="1">
      <text>
        <r>
          <rPr>
            <b/>
            <sz val="9"/>
            <color indexed="81"/>
            <rFont val="Tahoma"/>
            <family val="2"/>
          </rPr>
          <t>JOSE ALBERTO:</t>
        </r>
        <r>
          <rPr>
            <sz val="9"/>
            <color indexed="81"/>
            <rFont val="Tahoma"/>
            <family val="2"/>
          </rPr>
          <t xml:space="preserve">
OBTIENE DE LOS PROVEEDORES LOS REPORTES DE RESULTADOS POR LOS SERVICIOS QUE SEAN CONTRATADOS.</t>
        </r>
      </text>
    </comment>
    <comment ref="B12" authorId="1">
      <text>
        <r>
          <rPr>
            <b/>
            <sz val="9"/>
            <color indexed="81"/>
            <rFont val="Tahoma"/>
            <family val="2"/>
          </rPr>
          <t>JOSE ALBERTO:</t>
        </r>
        <r>
          <rPr>
            <sz val="9"/>
            <color indexed="81"/>
            <rFont val="Tahoma"/>
            <family val="2"/>
          </rPr>
          <t xml:space="preserve">
SOLICITA EL No. DE REPORTE  QUE OTORGA EL PROVEEDOR</t>
        </r>
      </text>
    </comment>
  </commentList>
</comments>
</file>

<file path=xl/comments8.xml><?xml version="1.0" encoding="utf-8"?>
<comments xmlns="http://schemas.openxmlformats.org/spreadsheetml/2006/main">
  <authors>
    <author>MARTIN</author>
  </authors>
  <commentList>
    <comment ref="C7" authorId="0">
      <text>
        <r>
          <rPr>
            <sz val="8"/>
            <color indexed="81"/>
            <rFont val="Tahoma"/>
            <family val="2"/>
          </rPr>
          <t xml:space="preserve">Es la variable que determinará  la cantidad de trabajo. 
Ejem. Cotizaciones, facturas, requisiciones de compra, etc. 
</t>
        </r>
      </text>
    </comment>
    <comment ref="D7" authorId="0">
      <text>
        <r>
          <rPr>
            <sz val="8"/>
            <color indexed="81"/>
            <rFont val="Tahoma"/>
            <family val="2"/>
          </rPr>
          <t xml:space="preserve">Escribir  el número de veces que se realizan las actividades, de acuerdo a la frecuencia.
Ejem. Si se reciben 10 cotizaciones, entonces se colocará "10". . 
</t>
        </r>
      </text>
    </comment>
    <comment ref="E7" authorId="0">
      <text>
        <r>
          <rPr>
            <sz val="8"/>
            <color indexed="81"/>
            <rFont val="Tahoma"/>
            <family val="2"/>
          </rPr>
          <t xml:space="preserve">Escribir la frecuencia de las actividades descritas.
Ejem. Si es una actividad que se realiza diariamente se pondrá “diaria", si fuese una actividad que se realiza mensualmente se pondrá “mensual”.
</t>
        </r>
      </text>
    </comment>
    <comment ref="F7" authorId="0">
      <text>
        <r>
          <rPr>
            <sz val="8"/>
            <color indexed="81"/>
            <rFont val="Tahoma"/>
            <family val="2"/>
          </rPr>
          <t xml:space="preserve">Escribir  el tiempo estimado que toma el realizarse cada actividad (de una unidad de medida) en minutos.  El tiempo que debe colocarse es el tiempo unitario de las tareas realizadas.
Ejem. Si se solicitan 10 cotizaciones diariamente y el solicitar 1 cotización demora 1.5 min se debe colocar "1.5" 
</t>
        </r>
      </text>
    </comment>
  </commentList>
</comments>
</file>

<file path=xl/comments9.xml><?xml version="1.0" encoding="utf-8"?>
<comments xmlns="http://schemas.openxmlformats.org/spreadsheetml/2006/main">
  <authors>
    <author>MARTIN</author>
    <author>JOSE ALBERTO</author>
  </authors>
  <commentList>
    <comment ref="B7" authorId="0">
      <text>
        <r>
          <rPr>
            <sz val="8"/>
            <color indexed="81"/>
            <rFont val="Tahoma"/>
            <family val="2"/>
          </rPr>
          <t xml:space="preserve">Detallar cada una de las  actividades correspondientes a cada proceso.
La descripción de la actividad debe iniciar con un verbo en infinitivo. 
Ver Ejemplo  </t>
        </r>
      </text>
    </comment>
    <comment ref="C7" authorId="0">
      <text>
        <r>
          <rPr>
            <sz val="8"/>
            <color indexed="81"/>
            <rFont val="Tahoma"/>
            <family val="2"/>
          </rPr>
          <t xml:space="preserve">Es la variable que determinará  la cantidad de trabajo. 
Ejem. Cotizaciones, facturas, requisiciones de compra, etc. 
</t>
        </r>
      </text>
    </comment>
    <comment ref="D7" authorId="0">
      <text>
        <r>
          <rPr>
            <sz val="8"/>
            <color indexed="81"/>
            <rFont val="Tahoma"/>
            <family val="2"/>
          </rPr>
          <t xml:space="preserve">Escribir  el número de veces que se realizan las actividades, de acuerdo a la frecuencia.
Ejem. Si se reciben 10 cotizaciones, entonces se colocará "10". . 
</t>
        </r>
      </text>
    </comment>
    <comment ref="E7" authorId="0">
      <text>
        <r>
          <rPr>
            <sz val="8"/>
            <color indexed="81"/>
            <rFont val="Tahoma"/>
            <family val="2"/>
          </rPr>
          <t xml:space="preserve">Escribir la frecuencia de las actividades descritas.
Ejem. Si es una actividad que se realiza diariamente se pondrá “diaria", si fuese una actividad que se realiza mensualmente se pondrá “mensual”.
</t>
        </r>
      </text>
    </comment>
    <comment ref="F7" authorId="0">
      <text>
        <r>
          <rPr>
            <sz val="8"/>
            <color indexed="81"/>
            <rFont val="Tahoma"/>
            <family val="2"/>
          </rPr>
          <t xml:space="preserve">Escribir  el tiempo estimado que toma el realizarse cada actividad (de una unidad de medida) en minutos.  El tiempo que debe colocarse es el tiempo unitario de las tareas realizadas.
Ejem. Si se solicitan 10 cotizaciones diariamente y el solicitar 1 cotización demora 1.5 min se debe colocar "1.5" 
</t>
        </r>
      </text>
    </comment>
    <comment ref="B9" authorId="1">
      <text>
        <r>
          <rPr>
            <b/>
            <sz val="9"/>
            <color indexed="81"/>
            <rFont val="Tahoma"/>
            <family val="2"/>
          </rPr>
          <t>JOSE ALBERTO:</t>
        </r>
        <r>
          <rPr>
            <sz val="9"/>
            <color indexed="81"/>
            <rFont val="Tahoma"/>
            <family val="2"/>
          </rPr>
          <t xml:space="preserve">
OBTIENE DE LOS PROVEEDORES LOS REPORTES DE RESULTADOS POR LOS SERVICIOS QUE SEAN CONTRATADOS.</t>
        </r>
      </text>
    </comment>
    <comment ref="B13" authorId="1">
      <text>
        <r>
          <rPr>
            <b/>
            <sz val="9"/>
            <color indexed="81"/>
            <rFont val="Tahoma"/>
            <family val="2"/>
          </rPr>
          <t>JOSE ALBERTO:</t>
        </r>
        <r>
          <rPr>
            <sz val="9"/>
            <color indexed="81"/>
            <rFont val="Tahoma"/>
            <family val="2"/>
          </rPr>
          <t xml:space="preserve">
SOLICITA EL No. DE REPORTE  QUE OTORGA EL PROVEEDOR</t>
        </r>
      </text>
    </comment>
  </commentList>
</comments>
</file>

<file path=xl/sharedStrings.xml><?xml version="1.0" encoding="utf-8"?>
<sst xmlns="http://schemas.openxmlformats.org/spreadsheetml/2006/main" count="789" uniqueCount="249">
  <si>
    <t>Actividad o Tarea</t>
  </si>
  <si>
    <t>Unidad de medida</t>
  </si>
  <si>
    <t>Cant.</t>
  </si>
  <si>
    <t>Frecuencia</t>
  </si>
  <si>
    <t>Tiempo estimado (minutos)</t>
  </si>
  <si>
    <t>Anual</t>
  </si>
  <si>
    <t>TTP</t>
  </si>
  <si>
    <t>TTA</t>
  </si>
  <si>
    <t>Clas. ABC</t>
  </si>
  <si>
    <t>Cálculo %</t>
  </si>
  <si>
    <t>Diaria</t>
  </si>
  <si>
    <t>Semanal</t>
  </si>
  <si>
    <t>Quincenal</t>
  </si>
  <si>
    <t>Mensual</t>
  </si>
  <si>
    <t>Trimestral</t>
  </si>
  <si>
    <t>Semestral</t>
  </si>
  <si>
    <t>A</t>
  </si>
  <si>
    <t>B</t>
  </si>
  <si>
    <t>C</t>
  </si>
  <si>
    <t xml:space="preserve">Horario de trabajo  = </t>
  </si>
  <si>
    <t>NP</t>
  </si>
  <si>
    <t>REPORTE DE LISTA DE ACTIVIDADES POR FUNCIONES O PROCESOS</t>
  </si>
  <si>
    <t>Hacer el café</t>
  </si>
  <si>
    <t>Reportes</t>
  </si>
  <si>
    <t>Revisión del SAC</t>
  </si>
  <si>
    <t>Revisión</t>
  </si>
  <si>
    <t>Revision de la agenda del Ing.</t>
  </si>
  <si>
    <t>Realiza un primer envio de SAC a su jefe inmediato</t>
  </si>
  <si>
    <t>Envio de SAC</t>
  </si>
  <si>
    <t>Recibe de su jefe el SAC con los ajustes para posterior envio a los ingenieros del proyecto</t>
  </si>
  <si>
    <t>Recibo de SAC</t>
  </si>
  <si>
    <t>Realiza el envio de SAC a los ingenieros del proyecto</t>
  </si>
  <si>
    <t>Atender el telefono</t>
  </si>
  <si>
    <t>Revisar el correo</t>
  </si>
  <si>
    <t>Envio de correos</t>
  </si>
  <si>
    <t>Redacción de doc.</t>
  </si>
  <si>
    <t>Redacción de documentos (Oficios, Memorandums, etc.)</t>
  </si>
  <si>
    <t xml:space="preserve">Recepción de documentos de otras compañias </t>
  </si>
  <si>
    <t>Recepción de doc.</t>
  </si>
  <si>
    <t>Repartir papelería</t>
  </si>
  <si>
    <t>Papeleria</t>
  </si>
  <si>
    <t>Sacar copias y scanear</t>
  </si>
  <si>
    <t>Copias y scaneos</t>
  </si>
  <si>
    <t>Apellidos/Nombre: Sandra Luz Zamora Muñiz</t>
  </si>
  <si>
    <t>Área : Proyecto Delta del Grijalva</t>
  </si>
  <si>
    <t>Antigüedad:  19 años</t>
  </si>
  <si>
    <t>Puesto: Secretaria</t>
  </si>
  <si>
    <t>Área : Yacimientos</t>
  </si>
  <si>
    <t>Antigüedad:  1 año y 6 meses</t>
  </si>
  <si>
    <t>Revisión de reportes</t>
  </si>
  <si>
    <t>Apellidos/Nombre: Jorge Enrique Paredes Enciso</t>
  </si>
  <si>
    <t>Puesto: Ing. De Yacimientos y Simulación</t>
  </si>
  <si>
    <t>Antigüedad:  1 Año y 6 meses</t>
  </si>
  <si>
    <t>Pronósticos de producción</t>
  </si>
  <si>
    <t>Pronosticos</t>
  </si>
  <si>
    <t>Revisión de los balances de materia</t>
  </si>
  <si>
    <t>Balance de materia</t>
  </si>
  <si>
    <t>Revisión de los modelos de simulación</t>
  </si>
  <si>
    <t>Modelos de simulación</t>
  </si>
  <si>
    <t>Presentaciones del proyectos en general</t>
  </si>
  <si>
    <t>Presentación</t>
  </si>
  <si>
    <t>Validación y corrección de analisis PVT</t>
  </si>
  <si>
    <t>Analisis y Corrección</t>
  </si>
  <si>
    <t>Análisis de curvas de declinación</t>
  </si>
  <si>
    <t>Analisis de curvas</t>
  </si>
  <si>
    <t>Pruebas de presión</t>
  </si>
  <si>
    <t>Pruebas</t>
  </si>
  <si>
    <t>Apellidos/Nombre: Julio Cesar Escorcia Juarez</t>
  </si>
  <si>
    <t>Área : Productividad de pozos</t>
  </si>
  <si>
    <t>Antigüedad:  1 año</t>
  </si>
  <si>
    <t>Puesto: Ing. De productividad</t>
  </si>
  <si>
    <t>Modelado de pozos</t>
  </si>
  <si>
    <t>Pozos</t>
  </si>
  <si>
    <t>Programa de operación semanal</t>
  </si>
  <si>
    <t>Programas</t>
  </si>
  <si>
    <t>Programa operativo mensual</t>
  </si>
  <si>
    <t>Seguimiento y comportamiento de producción</t>
  </si>
  <si>
    <t>Analisis y comportamiento de pozos cerrados</t>
  </si>
  <si>
    <t>Programación de intervenciones</t>
  </si>
  <si>
    <t>Apellidos/Nombre: Alí Giovanni Moran García</t>
  </si>
  <si>
    <t>Puesto: Especialista Tecnico C - Geologo</t>
  </si>
  <si>
    <t>Chequeo de reportes de pozos (Productividad - Geología - Operación)</t>
  </si>
  <si>
    <t>Junta de pozos</t>
  </si>
  <si>
    <t>Juntas</t>
  </si>
  <si>
    <t>Actualización de datos en software</t>
  </si>
  <si>
    <t>Datos</t>
  </si>
  <si>
    <t xml:space="preserve">Juntas de perforación de pozos </t>
  </si>
  <si>
    <t>Actualización de presentaciones de geología</t>
  </si>
  <si>
    <t>Presentaciones</t>
  </si>
  <si>
    <t>Base de pozo</t>
  </si>
  <si>
    <t>Elaboración y actualización de base de pozo</t>
  </si>
  <si>
    <t>Seguimiento al VCD de pozos</t>
  </si>
  <si>
    <t>Seguimientos</t>
  </si>
  <si>
    <t>Actualización de columnas geologicas configuraciones</t>
  </si>
  <si>
    <t>Actualización de secciones estructurales y diagramaticas</t>
  </si>
  <si>
    <t>Elaboración del reporte de eficiencias</t>
  </si>
  <si>
    <t>Seguimiento del control geologico y registro de hidrocarburos de los pozos de perforación</t>
  </si>
  <si>
    <t>Salidas a juntas</t>
  </si>
  <si>
    <t>Salidas</t>
  </si>
  <si>
    <t xml:space="preserve">Reuniones técnicas para desarrollo de campos </t>
  </si>
  <si>
    <t>Reuniones</t>
  </si>
  <si>
    <t>Apellidos/Nombre: Francisco Dominguez Mendez</t>
  </si>
  <si>
    <t>Antigüedad:  10 años</t>
  </si>
  <si>
    <t>Área : Diseño de explotación</t>
  </si>
  <si>
    <t>Puesto: Especialista Tecnico Geofísica</t>
  </si>
  <si>
    <t>Seguimiento a pozos</t>
  </si>
  <si>
    <t>Actualizar planos de contingencia de horizontes de interes</t>
  </si>
  <si>
    <t>Planos</t>
  </si>
  <si>
    <t>Cotejar o actualizar modelo velocidades</t>
  </si>
  <si>
    <t>Mod. Velocidad</t>
  </si>
  <si>
    <t>Apoyos</t>
  </si>
  <si>
    <t>Dar apoyo con información geofísica/geología al proyecto</t>
  </si>
  <si>
    <t>Propuestas de localizaciones</t>
  </si>
  <si>
    <t>Nueva localización</t>
  </si>
  <si>
    <t>Elaboración de propuestas de mejores prácticas en la interpretación sismica</t>
  </si>
  <si>
    <t>Propuestas</t>
  </si>
  <si>
    <t>Apoyo técnico especializado a otros proyectos distintos de la estructura del activo SL</t>
  </si>
  <si>
    <t>Apellidos/Nombre: Alfonzo González García</t>
  </si>
  <si>
    <t>Puesto: Especialista Técnico Petrofisíco</t>
  </si>
  <si>
    <t>Carga de datos de registros geofísicos</t>
  </si>
  <si>
    <t>Seguimientos a los historicos de perforación</t>
  </si>
  <si>
    <t>Seguimiento</t>
  </si>
  <si>
    <t>Actualización de estados mecanicos de pozos perforados</t>
  </si>
  <si>
    <t>Actualización</t>
  </si>
  <si>
    <t>Edita de registros geofísicos</t>
  </si>
  <si>
    <t>Edición</t>
  </si>
  <si>
    <t>Elaboración de secciones estructurales</t>
  </si>
  <si>
    <t>Secciones</t>
  </si>
  <si>
    <t>Actualización de las secciones estructurales</t>
  </si>
  <si>
    <t>Selección</t>
  </si>
  <si>
    <t>Análisis volumetrico de yacimientos</t>
  </si>
  <si>
    <t>Análisis</t>
  </si>
  <si>
    <t>Actualización de configuraciones estructurales</t>
  </si>
  <si>
    <t>Trazados de cimes estratrigraficos</t>
  </si>
  <si>
    <t>Trazados</t>
  </si>
  <si>
    <t>Elaboración de tarjetas de seguimiento</t>
  </si>
  <si>
    <t>Tarjetas</t>
  </si>
  <si>
    <t>Seguimiento a las tarjetas</t>
  </si>
  <si>
    <t>Visualización de trayectoria</t>
  </si>
  <si>
    <t>Visualizaciones</t>
  </si>
  <si>
    <t>Asistencia a reporte de pozos integrantes</t>
  </si>
  <si>
    <t>Asistencia</t>
  </si>
  <si>
    <t>Salidas a campo</t>
  </si>
  <si>
    <t>Apoyo técnico al proyecto</t>
  </si>
  <si>
    <t>Apellidos/Nombre: Jesus Pérez Pérez</t>
  </si>
  <si>
    <t>Área : Soporte Ténico IT</t>
  </si>
  <si>
    <t xml:space="preserve">Puesto: Especialista Soporte Informacion </t>
  </si>
  <si>
    <t>Antigüedad: 2 años</t>
  </si>
  <si>
    <t>Generación de reportes perforación SIOP</t>
  </si>
  <si>
    <t>Generación de reportes avance de act. De pozos</t>
  </si>
  <si>
    <t>Generación de reportes de producción</t>
  </si>
  <si>
    <t>Diagramas</t>
  </si>
  <si>
    <t>Actualización de presentaciones de proyecto</t>
  </si>
  <si>
    <t>Ordenar e inventarear registros geofisicos del proyecto</t>
  </si>
  <si>
    <t>Registros</t>
  </si>
  <si>
    <t>Ordenar archivos electronicos del proyecto</t>
  </si>
  <si>
    <t>Archivos electronicos</t>
  </si>
  <si>
    <t>Cargas de información de archivos electronicos del</t>
  </si>
  <si>
    <t>Apoyo a documentación de proyecto</t>
  </si>
  <si>
    <t>Documentos</t>
  </si>
  <si>
    <t>Soporte a mantenimiento a equipos de computación</t>
  </si>
  <si>
    <t>Soportes</t>
  </si>
  <si>
    <t>Apellidos/Nombre: Aaron Medina Ramirez</t>
  </si>
  <si>
    <t>Área : Productividad</t>
  </si>
  <si>
    <t>Antigüedad:  6 Meses</t>
  </si>
  <si>
    <t>Puesto: Ingeniero de Productividad</t>
  </si>
  <si>
    <t>Carga de base de datos (listado numérico)</t>
  </si>
  <si>
    <t>Listado numérico</t>
  </si>
  <si>
    <t>Carga de base de datos (listado de texto)</t>
  </si>
  <si>
    <t>Listada de texto</t>
  </si>
  <si>
    <t>Juntos o reuniones de trabajo (tratan temas sobre operación semanal, registros, actividades de pozo)</t>
  </si>
  <si>
    <t>Reunion</t>
  </si>
  <si>
    <t>Análisis nodal (caida de presión, sistema de tubería)</t>
  </si>
  <si>
    <t>Lista de datos</t>
  </si>
  <si>
    <t>Presentaciones (powerpoint, análisis de datos)</t>
  </si>
  <si>
    <t>Powerpoint</t>
  </si>
  <si>
    <t>Representaciones gráficas (cargas de datos)</t>
  </si>
  <si>
    <t>Gráficas</t>
  </si>
  <si>
    <t>Desacanso (almuerzo)</t>
  </si>
  <si>
    <t>Descanso</t>
  </si>
  <si>
    <t>Apellidos/Nombre: Luis Manuel Fernandez</t>
  </si>
  <si>
    <t>Antigüedad:  5 Años</t>
  </si>
  <si>
    <t>Puesto: Ingeniero de Yacimiento</t>
  </si>
  <si>
    <t>Realizar pronóticos de producción (actualización de bases de datos a  producciones actuales, mediante EXCEL)</t>
  </si>
  <si>
    <t>Hoja de Excel</t>
  </si>
  <si>
    <t>Actualización de reservas de hidrocarburos (mediante un software)</t>
  </si>
  <si>
    <t>1 Actualización</t>
  </si>
  <si>
    <t>Presentaciones (powerpoint)</t>
  </si>
  <si>
    <t>Realización de pruebas de presión</t>
  </si>
  <si>
    <t>Pruebas de Presión</t>
  </si>
  <si>
    <t>Actualziación de bases de datos</t>
  </si>
  <si>
    <t>Bases de Datos</t>
  </si>
  <si>
    <t>Cartera de proyectos (estrategia de desarrollo, propuestas)</t>
  </si>
  <si>
    <t>Cartera de Trabajo</t>
  </si>
  <si>
    <t>Reunión o juntas</t>
  </si>
  <si>
    <t>Elaboración de documentos (cambio, monto y alcance)</t>
  </si>
  <si>
    <t>Diplomado</t>
  </si>
  <si>
    <t>Cursos</t>
  </si>
  <si>
    <t>Almuerzo</t>
  </si>
  <si>
    <t>Comida</t>
  </si>
  <si>
    <t>reuniones de compañeros de trabajos (cumpleaños, alcance de metas del proyecto)</t>
  </si>
  <si>
    <t>Análisis de pozos (datos, presión, histórias, producción)</t>
  </si>
  <si>
    <t>Analisis</t>
  </si>
  <si>
    <t>Apellidos/Nombre: Marcos Antonio Silva</t>
  </si>
  <si>
    <t>Antigüedad:  1 Año</t>
  </si>
  <si>
    <t>Puesto: Ingeniero de Yacimientos</t>
  </si>
  <si>
    <t>Actualizar bases de datos (OFM, mediante un software)</t>
  </si>
  <si>
    <t>Base de datos</t>
  </si>
  <si>
    <t>Carga de información del FEL en el portal (internet)</t>
  </si>
  <si>
    <t>Cargas</t>
  </si>
  <si>
    <t>Realización de presentaciones (powerpoint)</t>
  </si>
  <si>
    <t>Revisión de documentos del FEL (WORD)</t>
  </si>
  <si>
    <t>Revisas gráficas de comportamientos de presión</t>
  </si>
  <si>
    <t>Asistencia a reuniones</t>
  </si>
  <si>
    <t>Apellidos/Nombre: Agustin Moreno Rosas</t>
  </si>
  <si>
    <t>Área : Petrofísica</t>
  </si>
  <si>
    <t>Antigüedad:  17 Años</t>
  </si>
  <si>
    <t>Puesto: Especialista Técnico B</t>
  </si>
  <si>
    <t>Evaluación petrofísica</t>
  </si>
  <si>
    <t>Evalución</t>
  </si>
  <si>
    <t>Modelado Geoestadistico</t>
  </si>
  <si>
    <t>Modelo</t>
  </si>
  <si>
    <t>Análisis de pronósticos de producción</t>
  </si>
  <si>
    <t>Visitas a campo</t>
  </si>
  <si>
    <t>Visitas</t>
  </si>
  <si>
    <t>Generación de bases de usurio</t>
  </si>
  <si>
    <t>Bases de usuario</t>
  </si>
  <si>
    <t>Presentaciones e informes</t>
  </si>
  <si>
    <t>Dar seguimiento a segmento sismico de la perforación de pozos nuevos</t>
  </si>
  <si>
    <t>Asistencia al PART (Programa de Alto Rendimiento Técnico)</t>
  </si>
  <si>
    <t>Selección de intervalos a disparar</t>
  </si>
  <si>
    <t>Actualizaciones</t>
  </si>
  <si>
    <t>Porcentaje</t>
  </si>
  <si>
    <t>Clas. A B C</t>
  </si>
  <si>
    <t>Area</t>
  </si>
  <si>
    <t>Trabajador</t>
  </si>
  <si>
    <t>Tareas</t>
  </si>
  <si>
    <t>Profesion</t>
  </si>
  <si>
    <t>Secretaria</t>
  </si>
  <si>
    <t>Soporte Inf.</t>
  </si>
  <si>
    <t>Geologo</t>
  </si>
  <si>
    <t>Tec. Geofisico</t>
  </si>
  <si>
    <t>Petrofisico</t>
  </si>
  <si>
    <t>Ing. Productividad</t>
  </si>
  <si>
    <t>Ing. Productividad 2</t>
  </si>
  <si>
    <t>Ing. Yacimientos</t>
  </si>
  <si>
    <t>Ing. Yacimeintos 2</t>
  </si>
  <si>
    <t>Petrofisico 1</t>
  </si>
  <si>
    <t>Ing. Yacimeintos 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</si>
</sst>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0" x14ac:knownFonts="1">
    <font>
      <sz val="10"/>
      <name val="Arial"/>
    </font>
    <font>
      <sz val="10"/>
      <name val="Arial"/>
      <family val="2"/>
    </font>
    <font>
      <b/>
      <sz val="10"/>
      <name val="Arial"/>
      <family val="2"/>
    </font>
    <font>
      <b/>
      <sz val="12"/>
      <name val="Arial"/>
      <family val="2"/>
    </font>
    <font>
      <sz val="8"/>
      <name val="Arial"/>
      <family val="2"/>
    </font>
    <font>
      <sz val="8"/>
      <color indexed="81"/>
      <name val="Tahoma"/>
      <family val="2"/>
    </font>
    <font>
      <sz val="10"/>
      <name val="Arial"/>
      <family val="2"/>
    </font>
    <font>
      <sz val="10"/>
      <color theme="1"/>
      <name val="Arial"/>
      <family val="2"/>
    </font>
    <font>
      <b/>
      <sz val="9"/>
      <color indexed="81"/>
      <name val="Tahoma"/>
      <family val="2"/>
    </font>
    <font>
      <sz val="9"/>
      <color indexed="81"/>
      <name val="Tahoma"/>
      <family val="2"/>
    </font>
  </fonts>
  <fills count="3">
    <fill>
      <patternFill patternType="none"/>
    </fill>
    <fill>
      <patternFill patternType="gray125"/>
    </fill>
    <fill>
      <patternFill patternType="solid">
        <fgColor indexed="9"/>
        <bgColor indexed="64"/>
      </patternFill>
    </fill>
  </fills>
  <borders count="17">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1" fillId="0" borderId="0" applyFont="0" applyFill="0" applyBorder="0" applyAlignment="0" applyProtection="0"/>
  </cellStyleXfs>
  <cellXfs count="96">
    <xf numFmtId="0" fontId="0" fillId="0" borderId="0" xfId="0"/>
    <xf numFmtId="0" fontId="0" fillId="2" borderId="0" xfId="0" applyFill="1"/>
    <xf numFmtId="0" fontId="0" fillId="0" borderId="1" xfId="0" applyBorder="1" applyAlignment="1">
      <alignment horizontal="center"/>
    </xf>
    <xf numFmtId="0" fontId="0" fillId="2" borderId="0" xfId="0" applyFill="1" applyBorder="1"/>
    <xf numFmtId="10" fontId="1" fillId="0" borderId="1" xfId="1" applyNumberFormat="1" applyBorder="1"/>
    <xf numFmtId="2" fontId="0" fillId="0" borderId="1" xfId="0" applyNumberFormat="1" applyBorder="1"/>
    <xf numFmtId="0" fontId="0" fillId="2" borderId="3" xfId="0" applyFill="1" applyBorder="1"/>
    <xf numFmtId="0" fontId="0" fillId="2" borderId="4" xfId="0" applyFill="1" applyBorder="1"/>
    <xf numFmtId="2" fontId="0" fillId="0" borderId="2" xfId="0" applyNumberFormat="1" applyBorder="1"/>
    <xf numFmtId="49" fontId="0" fillId="0" borderId="1" xfId="0" applyNumberFormat="1" applyFill="1" applyBorder="1" applyAlignment="1">
      <alignment wrapText="1"/>
    </xf>
    <xf numFmtId="0" fontId="6" fillId="2" borderId="0" xfId="0" applyFont="1" applyFill="1"/>
    <xf numFmtId="0" fontId="0" fillId="0" borderId="3" xfId="0" applyBorder="1" applyAlignment="1">
      <alignment horizontal="center"/>
    </xf>
    <xf numFmtId="0" fontId="0" fillId="0" borderId="3" xfId="0" applyBorder="1"/>
    <xf numFmtId="49" fontId="0" fillId="0" borderId="3" xfId="0" applyNumberFormat="1" applyBorder="1" applyAlignment="1">
      <alignment wrapText="1"/>
    </xf>
    <xf numFmtId="0" fontId="0" fillId="0" borderId="3" xfId="0" applyBorder="1" applyAlignment="1">
      <alignment horizontal="left" vertical="center" wrapText="1"/>
    </xf>
    <xf numFmtId="0" fontId="2" fillId="0" borderId="3" xfId="0" applyFont="1" applyFill="1" applyBorder="1" applyAlignment="1">
      <alignment horizontal="center"/>
    </xf>
    <xf numFmtId="164" fontId="0" fillId="2" borderId="4" xfId="0" applyNumberFormat="1" applyFill="1" applyBorder="1"/>
    <xf numFmtId="0" fontId="0" fillId="2" borderId="0" xfId="0" applyFill="1" applyAlignment="1">
      <alignment horizontal="center"/>
    </xf>
    <xf numFmtId="0" fontId="0" fillId="0" borderId="0" xfId="0" applyAlignment="1">
      <alignment horizontal="center"/>
    </xf>
    <xf numFmtId="49" fontId="7" fillId="0" borderId="3" xfId="0" applyNumberFormat="1" applyFont="1" applyFill="1" applyBorder="1" applyAlignment="1">
      <alignment wrapText="1"/>
    </xf>
    <xf numFmtId="49" fontId="6" fillId="0" borderId="3" xfId="0" applyNumberFormat="1" applyFont="1" applyFill="1" applyBorder="1" applyAlignment="1">
      <alignment wrapText="1"/>
    </xf>
    <xf numFmtId="0" fontId="6" fillId="0" borderId="3" xfId="0" applyFont="1" applyBorder="1" applyAlignment="1">
      <alignment horizontal="center"/>
    </xf>
    <xf numFmtId="49" fontId="6" fillId="0" borderId="3" xfId="0" applyNumberFormat="1" applyFont="1" applyBorder="1" applyAlignment="1">
      <alignment wrapText="1"/>
    </xf>
    <xf numFmtId="0" fontId="6" fillId="0" borderId="3" xfId="0" applyFont="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xf>
    <xf numFmtId="0" fontId="1" fillId="0" borderId="0" xfId="0" applyFont="1" applyAlignment="1">
      <alignment horizontal="justify" vertical="center" wrapText="1"/>
    </xf>
    <xf numFmtId="0" fontId="1" fillId="0" borderId="3" xfId="0" applyFont="1" applyBorder="1" applyAlignment="1">
      <alignment horizontal="center"/>
    </xf>
    <xf numFmtId="49" fontId="1" fillId="0" borderId="3" xfId="0" applyNumberFormat="1" applyFont="1" applyFill="1" applyBorder="1" applyAlignment="1">
      <alignment wrapText="1"/>
    </xf>
    <xf numFmtId="49" fontId="1" fillId="0" borderId="3" xfId="0" applyNumberFormat="1" applyFont="1" applyBorder="1" applyAlignment="1">
      <alignment wrapText="1"/>
    </xf>
    <xf numFmtId="0" fontId="1" fillId="0" borderId="3" xfId="0" applyFont="1" applyBorder="1" applyAlignment="1">
      <alignment horizontal="center" vertical="center" wrapText="1"/>
    </xf>
    <xf numFmtId="0" fontId="1" fillId="2" borderId="0" xfId="0" applyFont="1" applyFill="1"/>
    <xf numFmtId="0" fontId="0" fillId="0" borderId="5" xfId="0"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1" xfId="0" applyBorder="1" applyAlignment="1">
      <alignment horizontal="center"/>
    </xf>
    <xf numFmtId="0" fontId="0" fillId="0" borderId="6" xfId="0"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3" xfId="0" applyFont="1" applyBorder="1" applyAlignment="1">
      <alignment horizontal="center" wrapText="1"/>
    </xf>
    <xf numFmtId="0" fontId="2" fillId="0" borderId="7" xfId="0" applyFont="1" applyBorder="1" applyAlignment="1">
      <alignment horizontal="left"/>
    </xf>
    <xf numFmtId="0" fontId="2" fillId="0" borderId="8" xfId="0"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4" xfId="0" applyFont="1" applyBorder="1" applyAlignment="1">
      <alignment horizontal="left"/>
    </xf>
    <xf numFmtId="18" fontId="0" fillId="0" borderId="7" xfId="0" applyNumberFormat="1"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7" xfId="0" applyBorder="1" applyAlignment="1">
      <alignment horizont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0" fillId="0" borderId="5" xfId="0" applyBorder="1" applyAlignment="1">
      <alignment horizontal="center" wrapText="1"/>
    </xf>
    <xf numFmtId="0" fontId="0" fillId="0" borderId="6" xfId="0" applyBorder="1" applyAlignment="1">
      <alignment horizontal="center" wrapText="1"/>
    </xf>
    <xf numFmtId="0" fontId="2" fillId="0" borderId="4" xfId="0" applyFont="1" applyBorder="1" applyAlignment="1">
      <alignment horizontal="center"/>
    </xf>
    <xf numFmtId="0" fontId="2" fillId="0" borderId="11" xfId="0" applyFont="1" applyBorder="1" applyAlignment="1">
      <alignment horizontal="center"/>
    </xf>
    <xf numFmtId="15" fontId="2" fillId="0" borderId="7"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center"/>
    </xf>
    <xf numFmtId="0" fontId="2" fillId="2" borderId="0" xfId="0" applyFont="1" applyFill="1" applyBorder="1" applyAlignment="1">
      <alignment horizontal="center"/>
    </xf>
    <xf numFmtId="0" fontId="0" fillId="2" borderId="0" xfId="0" applyFill="1" applyBorder="1" applyAlignment="1">
      <alignment horizontal="center"/>
    </xf>
    <xf numFmtId="0" fontId="0" fillId="2" borderId="11" xfId="0" applyFill="1" applyBorder="1"/>
    <xf numFmtId="0" fontId="2" fillId="0" borderId="5" xfId="0" applyFont="1" applyFill="1" applyBorder="1" applyAlignment="1">
      <alignment horizontal="center"/>
    </xf>
    <xf numFmtId="0" fontId="0" fillId="0" borderId="5" xfId="0" applyBorder="1"/>
    <xf numFmtId="0" fontId="1" fillId="0" borderId="14" xfId="0" applyFont="1" applyBorder="1" applyAlignment="1">
      <alignment horizontal="left"/>
    </xf>
    <xf numFmtId="49" fontId="0" fillId="0" borderId="0" xfId="0" applyNumberFormat="1" applyFill="1" applyBorder="1" applyAlignment="1">
      <alignment wrapText="1"/>
    </xf>
    <xf numFmtId="0" fontId="6" fillId="0" borderId="3" xfId="0" applyFont="1" applyBorder="1" applyAlignment="1">
      <alignment horizontal="left"/>
    </xf>
    <xf numFmtId="0" fontId="1" fillId="0" borderId="3" xfId="0" applyFont="1" applyBorder="1" applyAlignment="1">
      <alignment horizontal="justify" vertical="center" wrapText="1"/>
    </xf>
    <xf numFmtId="0" fontId="1" fillId="0" borderId="3" xfId="0" applyFont="1" applyBorder="1" applyAlignment="1">
      <alignment horizontal="left"/>
    </xf>
    <xf numFmtId="0" fontId="1" fillId="0" borderId="3" xfId="0" applyFont="1" applyBorder="1" applyAlignment="1">
      <alignment horizontal="justify"/>
    </xf>
    <xf numFmtId="164" fontId="0" fillId="2" borderId="3" xfId="0" applyNumberFormat="1" applyFill="1" applyBorder="1"/>
    <xf numFmtId="0" fontId="1" fillId="2" borderId="0" xfId="0" applyFont="1" applyFill="1" applyBorder="1"/>
    <xf numFmtId="0" fontId="1" fillId="2" borderId="16" xfId="0" applyFont="1" applyFill="1" applyBorder="1" applyAlignment="1">
      <alignment horizontal="center"/>
    </xf>
    <xf numFmtId="2" fontId="0" fillId="2" borderId="16" xfId="0" applyNumberFormat="1" applyFill="1" applyBorder="1" applyAlignment="1">
      <alignment horizontal="center" vertical="center"/>
    </xf>
    <xf numFmtId="0" fontId="1" fillId="2" borderId="16" xfId="0" applyFont="1" applyFill="1" applyBorder="1" applyAlignment="1">
      <alignment horizontal="center" vertical="center"/>
    </xf>
    <xf numFmtId="0" fontId="1" fillId="0" borderId="0" xfId="0" applyFont="1"/>
    <xf numFmtId="0" fontId="1" fillId="0" borderId="0" xfId="0" applyFont="1" applyAlignment="1">
      <alignment horizontal="center" vertical="center"/>
    </xf>
    <xf numFmtId="0" fontId="1" fillId="0" borderId="0" xfId="0" applyFont="1" applyAlignment="1">
      <alignment horizontal="center"/>
    </xf>
    <xf numFmtId="2" fontId="0" fillId="0" borderId="0" xfId="0" applyNumberFormat="1"/>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MX"/>
              <a:t>Productividad Trabajador 1</a:t>
            </a: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Lbls>
            <c:showLegendKey val="0"/>
            <c:showVal val="0"/>
            <c:showCatName val="0"/>
            <c:showSerName val="0"/>
            <c:showPercent val="1"/>
            <c:showBubbleSize val="0"/>
            <c:showLeaderLines val="1"/>
          </c:dLbls>
          <c:cat>
            <c:strRef>
              <c:f>Secretaria!$J$26:$J$28</c:f>
              <c:strCache>
                <c:ptCount val="3"/>
                <c:pt idx="0">
                  <c:v>A</c:v>
                </c:pt>
                <c:pt idx="1">
                  <c:v>B</c:v>
                </c:pt>
                <c:pt idx="2">
                  <c:v>C</c:v>
                </c:pt>
              </c:strCache>
            </c:strRef>
          </c:cat>
          <c:val>
            <c:numRef>
              <c:f>Secretaria!$I$26:$I$28</c:f>
              <c:numCache>
                <c:formatCode>0.00</c:formatCode>
                <c:ptCount val="3"/>
                <c:pt idx="0">
                  <c:v>71.428571428571431</c:v>
                </c:pt>
                <c:pt idx="1">
                  <c:v>21.428571428571427</c:v>
                </c:pt>
                <c:pt idx="2">
                  <c:v>7.1428571428571423</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MX"/>
              <a:t>Productividad Trabajador 10 </a:t>
            </a: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Lbls>
            <c:showLegendKey val="0"/>
            <c:showVal val="0"/>
            <c:showCatName val="0"/>
            <c:showSerName val="0"/>
            <c:showPercent val="1"/>
            <c:showBubbleSize val="0"/>
            <c:showLeaderLines val="1"/>
          </c:dLbls>
          <c:cat>
            <c:strRef>
              <c:f>'Ing. Yacimientos 2'!$J$19:$J$21</c:f>
              <c:strCache>
                <c:ptCount val="3"/>
                <c:pt idx="0">
                  <c:v>A</c:v>
                </c:pt>
                <c:pt idx="1">
                  <c:v>B</c:v>
                </c:pt>
                <c:pt idx="2">
                  <c:v>C</c:v>
                </c:pt>
              </c:strCache>
            </c:strRef>
          </c:cat>
          <c:val>
            <c:numRef>
              <c:f>'Ing. Yacimientos 2'!$I$19:$I$21</c:f>
              <c:numCache>
                <c:formatCode>0.00</c:formatCode>
                <c:ptCount val="3"/>
                <c:pt idx="0">
                  <c:v>50</c:v>
                </c:pt>
                <c:pt idx="1">
                  <c:v>0</c:v>
                </c:pt>
                <c:pt idx="2">
                  <c:v>50</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MX"/>
              <a:t>Productividad Trabajador 11 </a:t>
            </a: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Lbls>
            <c:showLegendKey val="0"/>
            <c:showVal val="0"/>
            <c:showCatName val="0"/>
            <c:showSerName val="0"/>
            <c:showPercent val="1"/>
            <c:showBubbleSize val="0"/>
            <c:showLeaderLines val="1"/>
          </c:dLbls>
          <c:cat>
            <c:strRef>
              <c:f>'Petrofisico 1'!$J$19:$J$21</c:f>
              <c:strCache>
                <c:ptCount val="3"/>
                <c:pt idx="0">
                  <c:v>A</c:v>
                </c:pt>
                <c:pt idx="1">
                  <c:v>B</c:v>
                </c:pt>
                <c:pt idx="2">
                  <c:v>C</c:v>
                </c:pt>
              </c:strCache>
            </c:strRef>
          </c:cat>
          <c:val>
            <c:numRef>
              <c:f>'Petrofisico 1'!$I$19:$I$21</c:f>
              <c:numCache>
                <c:formatCode>0.00</c:formatCode>
                <c:ptCount val="3"/>
                <c:pt idx="0">
                  <c:v>85.714285714285708</c:v>
                </c:pt>
                <c:pt idx="1">
                  <c:v>0</c:v>
                </c:pt>
                <c:pt idx="2">
                  <c:v>14.285714285714286</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MX"/>
              <a:t>Productividad Del Area</a:t>
            </a: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Lbls>
            <c:showLegendKey val="0"/>
            <c:showVal val="0"/>
            <c:showCatName val="0"/>
            <c:showSerName val="0"/>
            <c:showPercent val="1"/>
            <c:showBubbleSize val="0"/>
            <c:showLeaderLines val="1"/>
          </c:dLbls>
          <c:cat>
            <c:strRef>
              <c:f>Area!$C$18:$C$20</c:f>
              <c:strCache>
                <c:ptCount val="3"/>
                <c:pt idx="0">
                  <c:v>A</c:v>
                </c:pt>
                <c:pt idx="1">
                  <c:v>B</c:v>
                </c:pt>
                <c:pt idx="2">
                  <c:v>C</c:v>
                </c:pt>
              </c:strCache>
            </c:strRef>
          </c:cat>
          <c:val>
            <c:numRef>
              <c:f>Area!$B$18:$B$20</c:f>
              <c:numCache>
                <c:formatCode>0.00</c:formatCode>
                <c:ptCount val="3"/>
                <c:pt idx="0">
                  <c:v>67.592592592592595</c:v>
                </c:pt>
                <c:pt idx="1">
                  <c:v>16.666666666666664</c:v>
                </c:pt>
                <c:pt idx="2">
                  <c:v>15.74074074074074</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MX"/>
              <a:t>Productividad Petrofisico</a:t>
            </a: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Lbls>
            <c:showLegendKey val="0"/>
            <c:showVal val="0"/>
            <c:showCatName val="0"/>
            <c:showSerName val="0"/>
            <c:showPercent val="1"/>
            <c:showBubbleSize val="0"/>
            <c:showLeaderLines val="1"/>
          </c:dLbls>
          <c:cat>
            <c:strRef>
              <c:f>Area!$L$3:$L$5</c:f>
              <c:strCache>
                <c:ptCount val="3"/>
                <c:pt idx="0">
                  <c:v>A</c:v>
                </c:pt>
                <c:pt idx="1">
                  <c:v>B</c:v>
                </c:pt>
                <c:pt idx="2">
                  <c:v>C</c:v>
                </c:pt>
              </c:strCache>
            </c:strRef>
          </c:cat>
          <c:val>
            <c:numRef>
              <c:f>Area!$K$3:$K$5</c:f>
              <c:numCache>
                <c:formatCode>0.00</c:formatCode>
                <c:ptCount val="3"/>
                <c:pt idx="0">
                  <c:v>70.833333333333343</c:v>
                </c:pt>
                <c:pt idx="1">
                  <c:v>20.833333333333336</c:v>
                </c:pt>
                <c:pt idx="2">
                  <c:v>8.3333333333333321</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MX"/>
              <a:t>Productividad (Ingenieros</a:t>
            </a:r>
            <a:r>
              <a:rPr lang="es-MX" baseline="0"/>
              <a:t> Productividad)</a:t>
            </a:r>
            <a:endParaRPr lang="es-MX"/>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Lbls>
            <c:showLegendKey val="0"/>
            <c:showVal val="0"/>
            <c:showCatName val="0"/>
            <c:showSerName val="0"/>
            <c:showPercent val="1"/>
            <c:showBubbleSize val="0"/>
            <c:showLeaderLines val="1"/>
          </c:dLbls>
          <c:cat>
            <c:strRef>
              <c:f>Area!$L$3:$L$5</c:f>
              <c:strCache>
                <c:ptCount val="3"/>
                <c:pt idx="0">
                  <c:v>A</c:v>
                </c:pt>
                <c:pt idx="1">
                  <c:v>B</c:v>
                </c:pt>
                <c:pt idx="2">
                  <c:v>C</c:v>
                </c:pt>
              </c:strCache>
            </c:strRef>
          </c:cat>
          <c:val>
            <c:numRef>
              <c:f>Area!$K$21:$K$23</c:f>
              <c:numCache>
                <c:formatCode>0.00</c:formatCode>
                <c:ptCount val="3"/>
                <c:pt idx="0">
                  <c:v>76.923076923076934</c:v>
                </c:pt>
                <c:pt idx="1">
                  <c:v>7.6923076923076925</c:v>
                </c:pt>
                <c:pt idx="2">
                  <c:v>15.384615384615385</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MX"/>
              <a:t>Productividad Yacimientos</a:t>
            </a: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Lbls>
            <c:showLegendKey val="0"/>
            <c:showVal val="0"/>
            <c:showCatName val="0"/>
            <c:showSerName val="0"/>
            <c:showPercent val="1"/>
            <c:showBubbleSize val="0"/>
            <c:showLeaderLines val="1"/>
          </c:dLbls>
          <c:cat>
            <c:strRef>
              <c:f>Area!$L$21:$L$23</c:f>
              <c:strCache>
                <c:ptCount val="3"/>
                <c:pt idx="0">
                  <c:v>A</c:v>
                </c:pt>
                <c:pt idx="1">
                  <c:v>B</c:v>
                </c:pt>
                <c:pt idx="2">
                  <c:v>C</c:v>
                </c:pt>
              </c:strCache>
            </c:strRef>
          </c:cat>
          <c:val>
            <c:numRef>
              <c:f>Area!$K$40:$K$42</c:f>
              <c:numCache>
                <c:formatCode>0.00</c:formatCode>
                <c:ptCount val="3"/>
                <c:pt idx="0">
                  <c:v>66.666666666666657</c:v>
                </c:pt>
                <c:pt idx="1">
                  <c:v>14.814814814814813</c:v>
                </c:pt>
                <c:pt idx="2">
                  <c:v>18.518518518518519</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MX"/>
              <a:t>Productividad Trabajador 2 </a:t>
            </a: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Lbls>
            <c:showLegendKey val="0"/>
            <c:showVal val="0"/>
            <c:showCatName val="0"/>
            <c:showSerName val="0"/>
            <c:showPercent val="1"/>
            <c:showBubbleSize val="0"/>
            <c:showLeaderLines val="1"/>
          </c:dLbls>
          <c:cat>
            <c:strRef>
              <c:f>'Soporte Inf.'!$J$23:$J$25</c:f>
              <c:strCache>
                <c:ptCount val="3"/>
                <c:pt idx="0">
                  <c:v>A</c:v>
                </c:pt>
                <c:pt idx="1">
                  <c:v>B</c:v>
                </c:pt>
                <c:pt idx="2">
                  <c:v>C</c:v>
                </c:pt>
              </c:strCache>
            </c:strRef>
          </c:cat>
          <c:val>
            <c:numRef>
              <c:f>'Soporte Inf.'!$I$23:$I$25</c:f>
              <c:numCache>
                <c:formatCode>0.00</c:formatCode>
                <c:ptCount val="3"/>
                <c:pt idx="0">
                  <c:v>60</c:v>
                </c:pt>
                <c:pt idx="1">
                  <c:v>10</c:v>
                </c:pt>
                <c:pt idx="2">
                  <c:v>30</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MX"/>
              <a:t>Productividad Trabajador 3 </a:t>
            </a: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Lbls>
            <c:showLegendKey val="0"/>
            <c:showVal val="0"/>
            <c:showCatName val="0"/>
            <c:showSerName val="0"/>
            <c:showPercent val="1"/>
            <c:showBubbleSize val="0"/>
            <c:showLeaderLines val="1"/>
          </c:dLbls>
          <c:cat>
            <c:strRef>
              <c:f>Geologo!$J$26:$J$28</c:f>
              <c:strCache>
                <c:ptCount val="3"/>
                <c:pt idx="0">
                  <c:v>A</c:v>
                </c:pt>
                <c:pt idx="1">
                  <c:v>B</c:v>
                </c:pt>
                <c:pt idx="2">
                  <c:v>C</c:v>
                </c:pt>
              </c:strCache>
            </c:strRef>
          </c:cat>
          <c:val>
            <c:numRef>
              <c:f>Geologo!$I$26:$I$28</c:f>
              <c:numCache>
                <c:formatCode>0.00</c:formatCode>
                <c:ptCount val="3"/>
                <c:pt idx="0">
                  <c:v>69.230769230769226</c:v>
                </c:pt>
                <c:pt idx="1">
                  <c:v>15.384615384615385</c:v>
                </c:pt>
                <c:pt idx="2">
                  <c:v>15.384615384615385</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MX"/>
              <a:t>Productividad Trabajador 4 </a:t>
            </a: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Lbls>
            <c:showLegendKey val="0"/>
            <c:showVal val="0"/>
            <c:showCatName val="0"/>
            <c:showSerName val="0"/>
            <c:showPercent val="1"/>
            <c:showBubbleSize val="0"/>
            <c:showLeaderLines val="1"/>
          </c:dLbls>
          <c:cat>
            <c:strRef>
              <c:f>'Tec. Geofisica'!$J$19:$J$21</c:f>
              <c:strCache>
                <c:ptCount val="3"/>
                <c:pt idx="0">
                  <c:v>A</c:v>
                </c:pt>
                <c:pt idx="1">
                  <c:v>B</c:v>
                </c:pt>
                <c:pt idx="2">
                  <c:v>C</c:v>
                </c:pt>
              </c:strCache>
            </c:strRef>
          </c:cat>
          <c:val>
            <c:numRef>
              <c:f>'Tec. Geofisica'!$I$19:$I$21</c:f>
              <c:numCache>
                <c:formatCode>0.00</c:formatCode>
                <c:ptCount val="3"/>
                <c:pt idx="0">
                  <c:v>42.857142857142854</c:v>
                </c:pt>
                <c:pt idx="1">
                  <c:v>28.571428571428573</c:v>
                </c:pt>
                <c:pt idx="2">
                  <c:v>28.571428571428573</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MX"/>
              <a:t>Productividad Trabajador 5 </a:t>
            </a: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Lbls>
            <c:showLegendKey val="0"/>
            <c:showVal val="0"/>
            <c:showCatName val="0"/>
            <c:showSerName val="0"/>
            <c:showPercent val="1"/>
            <c:showBubbleSize val="0"/>
            <c:showLeaderLines val="1"/>
          </c:dLbls>
          <c:cat>
            <c:strRef>
              <c:f>Petrofísico!$J$30:$J$32</c:f>
              <c:strCache>
                <c:ptCount val="3"/>
                <c:pt idx="0">
                  <c:v>A</c:v>
                </c:pt>
                <c:pt idx="1">
                  <c:v>B</c:v>
                </c:pt>
                <c:pt idx="2">
                  <c:v>C</c:v>
                </c:pt>
              </c:strCache>
            </c:strRef>
          </c:cat>
          <c:val>
            <c:numRef>
              <c:f>Petrofísico!$I$30:$I$32</c:f>
              <c:numCache>
                <c:formatCode>0.00</c:formatCode>
                <c:ptCount val="3"/>
                <c:pt idx="0">
                  <c:v>64.705882352941174</c:v>
                </c:pt>
                <c:pt idx="1">
                  <c:v>29.411764705882351</c:v>
                </c:pt>
                <c:pt idx="2">
                  <c:v>5.882352941176471</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MX"/>
              <a:t>Productividad Trabajador 6 </a:t>
            </a: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Lbls>
            <c:showLegendKey val="0"/>
            <c:showVal val="0"/>
            <c:showCatName val="0"/>
            <c:showSerName val="0"/>
            <c:showPercent val="1"/>
            <c:showBubbleSize val="0"/>
            <c:showLeaderLines val="1"/>
          </c:dLbls>
          <c:cat>
            <c:strRef>
              <c:f>'Ing. Productividad'!$J$19:$J$21</c:f>
              <c:strCache>
                <c:ptCount val="3"/>
                <c:pt idx="0">
                  <c:v>A</c:v>
                </c:pt>
                <c:pt idx="1">
                  <c:v>B</c:v>
                </c:pt>
                <c:pt idx="2">
                  <c:v>C</c:v>
                </c:pt>
              </c:strCache>
            </c:strRef>
          </c:cat>
          <c:val>
            <c:numRef>
              <c:f>'Ing. Productividad'!$I$19:$I$21</c:f>
              <c:numCache>
                <c:formatCode>0.00</c:formatCode>
                <c:ptCount val="3"/>
                <c:pt idx="0">
                  <c:v>83.333333333333329</c:v>
                </c:pt>
                <c:pt idx="1">
                  <c:v>0</c:v>
                </c:pt>
                <c:pt idx="2">
                  <c:v>16.666666666666668</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MX"/>
              <a:t>Productividad Trabajador 7 </a:t>
            </a: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Lbls>
            <c:showLegendKey val="0"/>
            <c:showVal val="0"/>
            <c:showCatName val="0"/>
            <c:showSerName val="0"/>
            <c:showPercent val="1"/>
            <c:showBubbleSize val="0"/>
            <c:showLeaderLines val="1"/>
          </c:dLbls>
          <c:cat>
            <c:strRef>
              <c:f>'Ing. Productividad 2'!$I$21:$I$23</c:f>
              <c:strCache>
                <c:ptCount val="3"/>
                <c:pt idx="0">
                  <c:v>A</c:v>
                </c:pt>
                <c:pt idx="1">
                  <c:v>B</c:v>
                </c:pt>
                <c:pt idx="2">
                  <c:v>C</c:v>
                </c:pt>
              </c:strCache>
            </c:strRef>
          </c:cat>
          <c:val>
            <c:numRef>
              <c:f>'Ing. Productividad 2'!$H$21:$H$23</c:f>
              <c:numCache>
                <c:formatCode>0.00</c:formatCode>
                <c:ptCount val="3"/>
                <c:pt idx="0">
                  <c:v>71.428571428571431</c:v>
                </c:pt>
                <c:pt idx="1">
                  <c:v>14.285714285714286</c:v>
                </c:pt>
                <c:pt idx="2">
                  <c:v>14.285714285714286</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MX"/>
              <a:t>Productividad Trabajador 8 </a:t>
            </a: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Lbls>
            <c:showLegendKey val="0"/>
            <c:showVal val="0"/>
            <c:showCatName val="0"/>
            <c:showSerName val="0"/>
            <c:showPercent val="1"/>
            <c:showBubbleSize val="0"/>
            <c:showLeaderLines val="1"/>
          </c:dLbls>
          <c:cat>
            <c:strRef>
              <c:f>'Ing. Yacimientos'!$J$21:$J$23</c:f>
              <c:strCache>
                <c:ptCount val="3"/>
                <c:pt idx="0">
                  <c:v>A</c:v>
                </c:pt>
                <c:pt idx="1">
                  <c:v>B</c:v>
                </c:pt>
                <c:pt idx="2">
                  <c:v>C</c:v>
                </c:pt>
              </c:strCache>
            </c:strRef>
          </c:cat>
          <c:val>
            <c:numRef>
              <c:f>'Ing. Yacimientos'!$I$21:$I$23</c:f>
              <c:numCache>
                <c:formatCode>0.00</c:formatCode>
                <c:ptCount val="3"/>
                <c:pt idx="0">
                  <c:v>77.777777777777771</c:v>
                </c:pt>
                <c:pt idx="1">
                  <c:v>11.111111111111111</c:v>
                </c:pt>
                <c:pt idx="2">
                  <c:v>11.111111111111111</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MX"/>
              <a:t>Productividad Trabajador 9 </a:t>
            </a: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Lbls>
            <c:showLegendKey val="0"/>
            <c:showVal val="0"/>
            <c:showCatName val="0"/>
            <c:showSerName val="0"/>
            <c:showPercent val="1"/>
            <c:showBubbleSize val="0"/>
            <c:showLeaderLines val="1"/>
          </c:dLbls>
          <c:cat>
            <c:strRef>
              <c:f>'Ing. Yacimientos 1'!$J$25:$J$27</c:f>
              <c:strCache>
                <c:ptCount val="3"/>
                <c:pt idx="0">
                  <c:v>A</c:v>
                </c:pt>
                <c:pt idx="1">
                  <c:v>B</c:v>
                </c:pt>
                <c:pt idx="2">
                  <c:v>C</c:v>
                </c:pt>
              </c:strCache>
            </c:strRef>
          </c:cat>
          <c:val>
            <c:numRef>
              <c:f>'Ing. Yacimientos 1'!$I$25:$I$27</c:f>
              <c:numCache>
                <c:formatCode>0.00</c:formatCode>
                <c:ptCount val="3"/>
                <c:pt idx="0">
                  <c:v>66.666666666666671</c:v>
                </c:pt>
                <c:pt idx="1">
                  <c:v>25</c:v>
                </c:pt>
                <c:pt idx="2">
                  <c:v>8.3333333333333339</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6248400</xdr:colOff>
      <xdr:row>23</xdr:row>
      <xdr:rowOff>242887</xdr:rowOff>
    </xdr:from>
    <xdr:to>
      <xdr:col>7</xdr:col>
      <xdr:colOff>28575</xdr:colOff>
      <xdr:row>40</xdr:row>
      <xdr:rowOff>61912</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5314950</xdr:colOff>
      <xdr:row>16</xdr:row>
      <xdr:rowOff>114300</xdr:rowOff>
    </xdr:from>
    <xdr:to>
      <xdr:col>5</xdr:col>
      <xdr:colOff>609600</xdr:colOff>
      <xdr:row>33</xdr:row>
      <xdr:rowOff>104775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5372100</xdr:colOff>
      <xdr:row>16</xdr:row>
      <xdr:rowOff>76200</xdr:rowOff>
    </xdr:from>
    <xdr:to>
      <xdr:col>5</xdr:col>
      <xdr:colOff>666750</xdr:colOff>
      <xdr:row>33</xdr:row>
      <xdr:rowOff>66675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3</xdr:col>
      <xdr:colOff>333375</xdr:colOff>
      <xdr:row>15</xdr:row>
      <xdr:rowOff>114300</xdr:rowOff>
    </xdr:from>
    <xdr:to>
      <xdr:col>8</xdr:col>
      <xdr:colOff>647700</xdr:colOff>
      <xdr:row>32</xdr:row>
      <xdr:rowOff>104775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85725</xdr:colOff>
      <xdr:row>0</xdr:row>
      <xdr:rowOff>142875</xdr:rowOff>
    </xdr:from>
    <xdr:to>
      <xdr:col>18</xdr:col>
      <xdr:colOff>85725</xdr:colOff>
      <xdr:row>17</xdr:row>
      <xdr:rowOff>133350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19</xdr:row>
      <xdr:rowOff>0</xdr:rowOff>
    </xdr:from>
    <xdr:to>
      <xdr:col>18</xdr:col>
      <xdr:colOff>0</xdr:colOff>
      <xdr:row>35</xdr:row>
      <xdr:rowOff>152400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152400</xdr:colOff>
      <xdr:row>38</xdr:row>
      <xdr:rowOff>0</xdr:rowOff>
    </xdr:from>
    <xdr:to>
      <xdr:col>18</xdr:col>
      <xdr:colOff>152400</xdr:colOff>
      <xdr:row>54</xdr:row>
      <xdr:rowOff>152400</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6172200</xdr:colOff>
      <xdr:row>19</xdr:row>
      <xdr:rowOff>142875</xdr:rowOff>
    </xdr:from>
    <xdr:to>
      <xdr:col>6</xdr:col>
      <xdr:colOff>590550</xdr:colOff>
      <xdr:row>36</xdr:row>
      <xdr:rowOff>133350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5943600</xdr:colOff>
      <xdr:row>23</xdr:row>
      <xdr:rowOff>0</xdr:rowOff>
    </xdr:from>
    <xdr:to>
      <xdr:col>6</xdr:col>
      <xdr:colOff>361950</xdr:colOff>
      <xdr:row>39</xdr:row>
      <xdr:rowOff>152400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4048125</xdr:colOff>
      <xdr:row>17</xdr:row>
      <xdr:rowOff>28575</xdr:rowOff>
    </xdr:from>
    <xdr:to>
      <xdr:col>4</xdr:col>
      <xdr:colOff>209550</xdr:colOff>
      <xdr:row>34</xdr:row>
      <xdr:rowOff>19050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4743450</xdr:colOff>
      <xdr:row>28</xdr:row>
      <xdr:rowOff>9525</xdr:rowOff>
    </xdr:from>
    <xdr:to>
      <xdr:col>5</xdr:col>
      <xdr:colOff>38100</xdr:colOff>
      <xdr:row>45</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4838700</xdr:colOff>
      <xdr:row>15</xdr:row>
      <xdr:rowOff>133350</xdr:rowOff>
    </xdr:from>
    <xdr:to>
      <xdr:col>5</xdr:col>
      <xdr:colOff>133350</xdr:colOff>
      <xdr:row>32</xdr:row>
      <xdr:rowOff>123825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5114925</xdr:colOff>
      <xdr:row>17</xdr:row>
      <xdr:rowOff>28575</xdr:rowOff>
    </xdr:from>
    <xdr:to>
      <xdr:col>5</xdr:col>
      <xdr:colOff>409575</xdr:colOff>
      <xdr:row>34</xdr:row>
      <xdr:rowOff>19050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5334000</xdr:colOff>
      <xdr:row>18</xdr:row>
      <xdr:rowOff>123825</xdr:rowOff>
    </xdr:from>
    <xdr:to>
      <xdr:col>5</xdr:col>
      <xdr:colOff>628650</xdr:colOff>
      <xdr:row>35</xdr:row>
      <xdr:rowOff>114300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5314950</xdr:colOff>
      <xdr:row>21</xdr:row>
      <xdr:rowOff>66675</xdr:rowOff>
    </xdr:from>
    <xdr:to>
      <xdr:col>5</xdr:col>
      <xdr:colOff>609600</xdr:colOff>
      <xdr:row>38</xdr:row>
      <xdr:rowOff>57150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2.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0"/>
    <pageSetUpPr fitToPage="1"/>
  </sheetPr>
  <dimension ref="A1:IP47"/>
  <sheetViews>
    <sheetView topLeftCell="A17" workbookViewId="0">
      <selection activeCell="J28" sqref="I25:J28"/>
    </sheetView>
  </sheetViews>
  <sheetFormatPr baseColWidth="10" defaultRowHeight="12.75" x14ac:dyDescent="0.2"/>
  <cols>
    <col min="1" max="1" width="5.28515625" customWidth="1"/>
    <col min="2" max="2" width="93.85546875" customWidth="1"/>
    <col min="3" max="3" width="23.85546875" bestFit="1" customWidth="1"/>
    <col min="4" max="4" width="8.42578125" style="18" customWidth="1"/>
    <col min="5" max="5" width="13" customWidth="1"/>
    <col min="6" max="6" width="13.140625" customWidth="1"/>
    <col min="7" max="7" width="9.5703125" customWidth="1"/>
    <col min="8" max="8" width="9.85546875" customWidth="1"/>
    <col min="9" max="9" width="14.5703125" bestFit="1" customWidth="1"/>
    <col min="10" max="10" width="11" customWidth="1"/>
    <col min="11" max="11" width="12.28515625" bestFit="1" customWidth="1"/>
    <col min="12" max="15" width="11.42578125" style="1"/>
    <col min="16" max="27" width="11.42578125" style="3"/>
  </cols>
  <sheetData>
    <row r="1" spans="1:250" ht="12.75" customHeight="1" x14ac:dyDescent="0.2">
      <c r="A1" s="34"/>
      <c r="B1" s="59" t="s">
        <v>21</v>
      </c>
      <c r="C1" s="60"/>
      <c r="D1" s="60"/>
      <c r="E1" s="69">
        <v>39763</v>
      </c>
      <c r="F1" s="70"/>
      <c r="G1" s="49"/>
      <c r="H1" s="50"/>
      <c r="I1" s="50"/>
      <c r="J1" s="51"/>
      <c r="K1" s="1"/>
      <c r="IP1" t="s">
        <v>10</v>
      </c>
    </row>
    <row r="2" spans="1:250" ht="12.75" customHeight="1" x14ac:dyDescent="0.2">
      <c r="A2" s="35"/>
      <c r="B2" s="61"/>
      <c r="C2" s="62"/>
      <c r="D2" s="62"/>
      <c r="E2" s="71"/>
      <c r="F2" s="72"/>
      <c r="G2" s="52"/>
      <c r="H2" s="53"/>
      <c r="I2" s="53"/>
      <c r="J2" s="54"/>
      <c r="K2" s="1"/>
      <c r="IP2" t="s">
        <v>11</v>
      </c>
    </row>
    <row r="3" spans="1:250" ht="24" customHeight="1" thickBot="1" x14ac:dyDescent="0.25">
      <c r="A3" s="36"/>
      <c r="B3" s="63"/>
      <c r="C3" s="64"/>
      <c r="D3" s="64"/>
      <c r="E3" s="73"/>
      <c r="F3" s="74"/>
      <c r="G3" s="52"/>
      <c r="H3" s="53"/>
      <c r="I3" s="53"/>
      <c r="J3" s="54"/>
      <c r="K3" s="1"/>
      <c r="IP3" t="s">
        <v>12</v>
      </c>
    </row>
    <row r="4" spans="1:250" x14ac:dyDescent="0.2">
      <c r="A4" s="40" t="s">
        <v>43</v>
      </c>
      <c r="B4" s="41"/>
      <c r="C4" s="40" t="s">
        <v>44</v>
      </c>
      <c r="D4" s="41"/>
      <c r="E4" s="41"/>
      <c r="F4" s="44"/>
      <c r="G4" s="52"/>
      <c r="H4" s="53"/>
      <c r="I4" s="53"/>
      <c r="J4" s="54"/>
      <c r="K4" s="1"/>
      <c r="IP4" t="s">
        <v>13</v>
      </c>
    </row>
    <row r="5" spans="1:250" ht="13.5" thickBot="1" x14ac:dyDescent="0.25">
      <c r="A5" s="42"/>
      <c r="B5" s="43"/>
      <c r="C5" s="42"/>
      <c r="D5" s="43"/>
      <c r="E5" s="43"/>
      <c r="F5" s="45"/>
      <c r="G5" s="52"/>
      <c r="H5" s="53"/>
      <c r="I5" s="53"/>
      <c r="J5" s="54"/>
      <c r="K5" s="1"/>
      <c r="IP5" t="s">
        <v>14</v>
      </c>
    </row>
    <row r="6" spans="1:250" ht="18" customHeight="1" thickBot="1" x14ac:dyDescent="0.25">
      <c r="A6" s="46" t="s">
        <v>45</v>
      </c>
      <c r="B6" s="48"/>
      <c r="C6" s="46" t="s">
        <v>46</v>
      </c>
      <c r="D6" s="47"/>
      <c r="E6" s="47"/>
      <c r="F6" s="48"/>
      <c r="G6" s="55"/>
      <c r="H6" s="56"/>
      <c r="I6" s="56"/>
      <c r="J6" s="57"/>
      <c r="K6" s="1"/>
      <c r="IP6" t="s">
        <v>15</v>
      </c>
    </row>
    <row r="7" spans="1:250" ht="13.5" thickBot="1" x14ac:dyDescent="0.25">
      <c r="A7" s="37" t="s">
        <v>20</v>
      </c>
      <c r="B7" s="67" t="s">
        <v>0</v>
      </c>
      <c r="C7" s="39" t="s">
        <v>1</v>
      </c>
      <c r="D7" s="75" t="s">
        <v>2</v>
      </c>
      <c r="E7" s="37" t="s">
        <v>3</v>
      </c>
      <c r="F7" s="39" t="s">
        <v>4</v>
      </c>
      <c r="G7" s="58" t="s">
        <v>6</v>
      </c>
      <c r="H7" s="58" t="s">
        <v>7</v>
      </c>
      <c r="I7" s="65" t="s">
        <v>9</v>
      </c>
      <c r="J7" s="34" t="s">
        <v>8</v>
      </c>
      <c r="K7" s="1"/>
      <c r="IP7" t="s">
        <v>5</v>
      </c>
    </row>
    <row r="8" spans="1:250" ht="13.5" thickBot="1" x14ac:dyDescent="0.25">
      <c r="A8" s="38"/>
      <c r="B8" s="68"/>
      <c r="C8" s="39"/>
      <c r="D8" s="75"/>
      <c r="E8" s="38"/>
      <c r="F8" s="39"/>
      <c r="G8" s="55"/>
      <c r="H8" s="55"/>
      <c r="I8" s="66"/>
      <c r="J8" s="36" t="s">
        <v>8</v>
      </c>
      <c r="K8" s="1"/>
    </row>
    <row r="9" spans="1:250" ht="29.25" customHeight="1" thickBot="1" x14ac:dyDescent="0.25">
      <c r="A9" s="15">
        <v>1</v>
      </c>
      <c r="B9" s="20" t="s">
        <v>22</v>
      </c>
      <c r="C9" s="21" t="s">
        <v>22</v>
      </c>
      <c r="D9" s="11">
        <v>3</v>
      </c>
      <c r="E9" s="12" t="s">
        <v>10</v>
      </c>
      <c r="F9" s="11">
        <v>15</v>
      </c>
      <c r="G9" s="8">
        <f t="shared" ref="G9:G22" si="0">IF($E9="Anual",+(F9*$D9)/60/285.75,IF($E9="Semestral",+(F9*$D9)/60/142.875,IF($E9="Mensual",F9*$D9/60/23.8125,IF($E9="Semanal",(F9*$D9/60/5.5625),IF($E9="Trimestral",(F9*$D9/60/71.4375),IF($E9="Diaria",(F9*$D9/60),IF($E9="Quincenal",(F9*$D9/60/12.125),"no datos")))))))</f>
        <v>0.75</v>
      </c>
      <c r="H9" s="5">
        <f>G9</f>
        <v>0.75</v>
      </c>
      <c r="I9" s="4">
        <f>H9/$G$23</f>
        <v>9.6587740201794836E-2</v>
      </c>
      <c r="J9" s="2" t="s">
        <v>16</v>
      </c>
      <c r="K9" s="1"/>
    </row>
    <row r="10" spans="1:250" ht="27" customHeight="1" thickBot="1" x14ac:dyDescent="0.25">
      <c r="A10" s="15">
        <v>2</v>
      </c>
      <c r="B10" s="19" t="s">
        <v>23</v>
      </c>
      <c r="C10" s="11" t="s">
        <v>23</v>
      </c>
      <c r="D10" s="11">
        <v>2</v>
      </c>
      <c r="E10" s="12" t="s">
        <v>10</v>
      </c>
      <c r="F10" s="11">
        <v>30</v>
      </c>
      <c r="G10" s="8">
        <f t="shared" si="0"/>
        <v>1</v>
      </c>
      <c r="H10" s="5">
        <f t="shared" ref="H10:H16" si="1">G10+H9</f>
        <v>1.75</v>
      </c>
      <c r="I10" s="4">
        <f>H10/$G$23</f>
        <v>0.22537139380418797</v>
      </c>
      <c r="J10" s="2" t="s">
        <v>16</v>
      </c>
      <c r="K10" s="1"/>
    </row>
    <row r="11" spans="1:250" ht="30" customHeight="1" thickBot="1" x14ac:dyDescent="0.25">
      <c r="A11" s="15">
        <v>3</v>
      </c>
      <c r="B11" s="20" t="s">
        <v>24</v>
      </c>
      <c r="C11" s="11" t="s">
        <v>25</v>
      </c>
      <c r="D11" s="11">
        <v>12</v>
      </c>
      <c r="E11" s="12" t="s">
        <v>10</v>
      </c>
      <c r="F11" s="11">
        <v>2</v>
      </c>
      <c r="G11" s="8">
        <f t="shared" si="0"/>
        <v>0.4</v>
      </c>
      <c r="H11" s="5">
        <f t="shared" si="1"/>
        <v>2.15</v>
      </c>
      <c r="I11" s="4">
        <f>H11/$G$23</f>
        <v>0.27688485524514522</v>
      </c>
      <c r="J11" s="2" t="s">
        <v>16</v>
      </c>
      <c r="K11" s="1"/>
    </row>
    <row r="12" spans="1:250" ht="31.5" customHeight="1" thickBot="1" x14ac:dyDescent="0.25">
      <c r="A12" s="15">
        <v>4</v>
      </c>
      <c r="B12" s="22" t="s">
        <v>26</v>
      </c>
      <c r="C12" s="21" t="s">
        <v>25</v>
      </c>
      <c r="D12" s="11">
        <v>2</v>
      </c>
      <c r="E12" s="12" t="s">
        <v>10</v>
      </c>
      <c r="F12" s="11">
        <v>10</v>
      </c>
      <c r="G12" s="8">
        <f t="shared" si="0"/>
        <v>0.33333333333333331</v>
      </c>
      <c r="H12" s="5">
        <f t="shared" si="1"/>
        <v>2.4833333333333334</v>
      </c>
      <c r="I12" s="4">
        <f>H12/$G$23</f>
        <v>0.31981273977927627</v>
      </c>
      <c r="J12" s="2" t="s">
        <v>16</v>
      </c>
      <c r="K12" s="1"/>
    </row>
    <row r="13" spans="1:250" ht="26.25" customHeight="1" thickBot="1" x14ac:dyDescent="0.25">
      <c r="A13" s="15">
        <v>5</v>
      </c>
      <c r="B13" s="22" t="s">
        <v>27</v>
      </c>
      <c r="C13" s="21" t="s">
        <v>28</v>
      </c>
      <c r="D13" s="11">
        <v>1</v>
      </c>
      <c r="E13" s="12" t="s">
        <v>10</v>
      </c>
      <c r="F13" s="11">
        <v>30</v>
      </c>
      <c r="G13" s="8">
        <f t="shared" si="0"/>
        <v>0.5</v>
      </c>
      <c r="H13" s="5">
        <f t="shared" si="1"/>
        <v>2.9833333333333334</v>
      </c>
      <c r="I13" s="4">
        <f>H13/$G$23</f>
        <v>0.38420456658047281</v>
      </c>
      <c r="J13" s="2" t="s">
        <v>16</v>
      </c>
      <c r="K13" s="1"/>
    </row>
    <row r="14" spans="1:250" ht="20.100000000000001" customHeight="1" thickBot="1" x14ac:dyDescent="0.25">
      <c r="A14" s="15">
        <v>6</v>
      </c>
      <c r="B14" s="22" t="s">
        <v>29</v>
      </c>
      <c r="C14" s="23" t="s">
        <v>30</v>
      </c>
      <c r="D14" s="11">
        <v>1</v>
      </c>
      <c r="E14" s="12" t="s">
        <v>10</v>
      </c>
      <c r="F14" s="11">
        <v>30</v>
      </c>
      <c r="G14" s="8">
        <f t="shared" si="0"/>
        <v>0.5</v>
      </c>
      <c r="H14" s="5">
        <f t="shared" si="1"/>
        <v>3.4833333333333334</v>
      </c>
      <c r="I14" s="4">
        <f>H14/$G$23</f>
        <v>0.4485963933816694</v>
      </c>
      <c r="J14" s="2" t="s">
        <v>16</v>
      </c>
      <c r="K14" s="1"/>
    </row>
    <row r="15" spans="1:250" ht="20.100000000000001" customHeight="1" thickBot="1" x14ac:dyDescent="0.25">
      <c r="A15" s="15">
        <v>7</v>
      </c>
      <c r="B15" s="83" t="s">
        <v>31</v>
      </c>
      <c r="C15" s="21" t="s">
        <v>28</v>
      </c>
      <c r="D15" s="11">
        <v>1</v>
      </c>
      <c r="E15" s="12" t="s">
        <v>10</v>
      </c>
      <c r="F15" s="11">
        <v>30</v>
      </c>
      <c r="G15" s="8">
        <f t="shared" si="0"/>
        <v>0.5</v>
      </c>
      <c r="H15" s="5">
        <f t="shared" si="1"/>
        <v>3.9833333333333334</v>
      </c>
      <c r="I15" s="4">
        <f>H15/$G$23</f>
        <v>0.51298822018286594</v>
      </c>
      <c r="J15" s="2" t="s">
        <v>16</v>
      </c>
      <c r="K15" s="1"/>
    </row>
    <row r="16" spans="1:250" ht="34.5" customHeight="1" thickBot="1" x14ac:dyDescent="0.25">
      <c r="A16" s="15">
        <v>8</v>
      </c>
      <c r="B16" s="84" t="s">
        <v>32</v>
      </c>
      <c r="C16" s="27" t="s">
        <v>32</v>
      </c>
      <c r="D16" s="11">
        <v>14</v>
      </c>
      <c r="E16" s="12" t="s">
        <v>10</v>
      </c>
      <c r="F16" s="11">
        <v>5</v>
      </c>
      <c r="G16" s="8">
        <f t="shared" si="0"/>
        <v>1.1666666666666667</v>
      </c>
      <c r="H16" s="5">
        <f t="shared" si="1"/>
        <v>5.15</v>
      </c>
      <c r="I16" s="4">
        <f>H16/$G$23</f>
        <v>0.66323581605232462</v>
      </c>
      <c r="J16" s="33" t="s">
        <v>16</v>
      </c>
      <c r="K16" s="1"/>
    </row>
    <row r="17" spans="1:27" ht="20.100000000000001" customHeight="1" thickBot="1" x14ac:dyDescent="0.25">
      <c r="A17" s="15">
        <v>9</v>
      </c>
      <c r="B17" s="13" t="s">
        <v>33</v>
      </c>
      <c r="C17" s="11" t="s">
        <v>25</v>
      </c>
      <c r="D17" s="11">
        <v>12</v>
      </c>
      <c r="E17" s="12" t="s">
        <v>10</v>
      </c>
      <c r="F17" s="11">
        <v>1</v>
      </c>
      <c r="G17" s="8">
        <f t="shared" si="0"/>
        <v>0.2</v>
      </c>
      <c r="H17" s="5">
        <f t="shared" ref="H17:H22" si="2">G17+H16</f>
        <v>5.3500000000000005</v>
      </c>
      <c r="I17" s="4">
        <f>H17/$G$23</f>
        <v>0.6889925467728033</v>
      </c>
      <c r="J17" s="33" t="s">
        <v>16</v>
      </c>
      <c r="K17" s="1"/>
      <c r="L17"/>
      <c r="M17"/>
      <c r="N17"/>
      <c r="O17"/>
      <c r="P17"/>
      <c r="Q17"/>
      <c r="R17"/>
      <c r="S17"/>
      <c r="T17"/>
      <c r="U17"/>
      <c r="V17"/>
      <c r="W17"/>
      <c r="X17"/>
      <c r="Y17"/>
      <c r="Z17"/>
      <c r="AA17"/>
    </row>
    <row r="18" spans="1:27" ht="22.5" customHeight="1" thickBot="1" x14ac:dyDescent="0.25">
      <c r="A18" s="15">
        <v>10</v>
      </c>
      <c r="B18" s="85" t="s">
        <v>34</v>
      </c>
      <c r="C18" s="11" t="s">
        <v>34</v>
      </c>
      <c r="D18" s="11">
        <v>16</v>
      </c>
      <c r="E18" s="12" t="s">
        <v>10</v>
      </c>
      <c r="F18" s="11">
        <v>1</v>
      </c>
      <c r="G18" s="8">
        <f t="shared" si="0"/>
        <v>0.26666666666666666</v>
      </c>
      <c r="H18" s="5">
        <f t="shared" si="2"/>
        <v>5.6166666666666671</v>
      </c>
      <c r="I18" s="4">
        <f>H18/$G$23</f>
        <v>0.72333485440010814</v>
      </c>
      <c r="J18" s="33" t="s">
        <v>16</v>
      </c>
      <c r="K18" s="1"/>
      <c r="L18"/>
      <c r="M18"/>
      <c r="N18"/>
      <c r="O18"/>
      <c r="P18"/>
      <c r="Q18"/>
      <c r="R18"/>
      <c r="S18"/>
      <c r="T18"/>
      <c r="U18"/>
      <c r="V18"/>
      <c r="W18"/>
      <c r="X18"/>
      <c r="Y18"/>
      <c r="Z18"/>
      <c r="AA18"/>
    </row>
    <row r="19" spans="1:27" ht="20.100000000000001" customHeight="1" thickBot="1" x14ac:dyDescent="0.25">
      <c r="A19" s="15">
        <v>11</v>
      </c>
      <c r="B19" s="85" t="s">
        <v>36</v>
      </c>
      <c r="C19" s="11" t="s">
        <v>35</v>
      </c>
      <c r="D19" s="11">
        <v>1</v>
      </c>
      <c r="E19" s="12" t="s">
        <v>10</v>
      </c>
      <c r="F19" s="11">
        <v>60</v>
      </c>
      <c r="G19" s="8">
        <f t="shared" si="0"/>
        <v>1</v>
      </c>
      <c r="H19" s="5">
        <f t="shared" si="2"/>
        <v>6.6166666666666671</v>
      </c>
      <c r="I19" s="4">
        <f>H19/$G$23</f>
        <v>0.85211850800250122</v>
      </c>
      <c r="J19" s="2" t="s">
        <v>17</v>
      </c>
      <c r="K19" s="1"/>
      <c r="L19"/>
      <c r="M19"/>
      <c r="N19"/>
      <c r="O19"/>
      <c r="P19"/>
      <c r="Q19"/>
      <c r="R19"/>
      <c r="S19"/>
      <c r="T19"/>
      <c r="U19"/>
      <c r="V19"/>
      <c r="W19"/>
      <c r="X19"/>
      <c r="Y19"/>
      <c r="Z19"/>
      <c r="AA19"/>
    </row>
    <row r="20" spans="1:27" ht="20.100000000000001" customHeight="1" thickBot="1" x14ac:dyDescent="0.25">
      <c r="A20" s="15">
        <v>12</v>
      </c>
      <c r="B20" s="85" t="s">
        <v>37</v>
      </c>
      <c r="C20" s="11" t="s">
        <v>38</v>
      </c>
      <c r="D20" s="11">
        <v>2</v>
      </c>
      <c r="E20" s="12" t="s">
        <v>10</v>
      </c>
      <c r="F20" s="11">
        <v>5</v>
      </c>
      <c r="G20" s="8">
        <f t="shared" si="0"/>
        <v>0.16666666666666666</v>
      </c>
      <c r="H20" s="5">
        <f t="shared" si="2"/>
        <v>6.7833333333333341</v>
      </c>
      <c r="I20" s="4">
        <f>H20/$G$23</f>
        <v>0.87358245026956682</v>
      </c>
      <c r="J20" s="2" t="s">
        <v>17</v>
      </c>
      <c r="K20" s="1"/>
      <c r="L20"/>
      <c r="M20"/>
      <c r="N20"/>
      <c r="O20"/>
      <c r="P20"/>
      <c r="Q20"/>
      <c r="R20"/>
      <c r="S20"/>
      <c r="T20"/>
      <c r="U20"/>
      <c r="V20"/>
      <c r="W20"/>
      <c r="X20"/>
      <c r="Y20"/>
      <c r="Z20"/>
      <c r="AA20"/>
    </row>
    <row r="21" spans="1:27" ht="16.5" customHeight="1" thickBot="1" x14ac:dyDescent="0.25">
      <c r="A21" s="15">
        <v>13</v>
      </c>
      <c r="B21" s="86" t="s">
        <v>39</v>
      </c>
      <c r="C21" s="11" t="s">
        <v>40</v>
      </c>
      <c r="D21" s="11">
        <v>15</v>
      </c>
      <c r="E21" s="12" t="s">
        <v>13</v>
      </c>
      <c r="F21" s="11">
        <v>30</v>
      </c>
      <c r="G21" s="8">
        <f t="shared" si="0"/>
        <v>0.31496062992125984</v>
      </c>
      <c r="H21" s="5">
        <f t="shared" si="2"/>
        <v>7.0982939632545943</v>
      </c>
      <c r="I21" s="4">
        <f>H21/$G$23</f>
        <v>0.91414423093173791</v>
      </c>
      <c r="J21" s="2" t="s">
        <v>17</v>
      </c>
      <c r="K21" s="1"/>
      <c r="L21"/>
      <c r="M21"/>
      <c r="N21"/>
      <c r="O21"/>
      <c r="P21"/>
      <c r="Q21"/>
      <c r="R21"/>
      <c r="S21"/>
      <c r="T21"/>
      <c r="U21"/>
      <c r="V21"/>
      <c r="W21"/>
      <c r="X21"/>
      <c r="Y21"/>
      <c r="Z21"/>
      <c r="AA21"/>
    </row>
    <row r="22" spans="1:27" ht="20.100000000000001" customHeight="1" thickBot="1" x14ac:dyDescent="0.25">
      <c r="A22" s="15">
        <v>14</v>
      </c>
      <c r="B22" s="13" t="s">
        <v>41</v>
      </c>
      <c r="C22" s="11" t="s">
        <v>42</v>
      </c>
      <c r="D22" s="11">
        <v>8</v>
      </c>
      <c r="E22" s="12" t="s">
        <v>10</v>
      </c>
      <c r="F22" s="11">
        <v>5</v>
      </c>
      <c r="G22" s="8">
        <f t="shared" si="0"/>
        <v>0.66666666666666663</v>
      </c>
      <c r="H22" s="5">
        <f t="shared" si="2"/>
        <v>7.7649606299212612</v>
      </c>
      <c r="I22" s="4">
        <f>H22/$G$23</f>
        <v>1</v>
      </c>
      <c r="J22" s="2" t="s">
        <v>18</v>
      </c>
      <c r="K22" s="1"/>
      <c r="L22"/>
      <c r="M22"/>
      <c r="N22"/>
      <c r="O22"/>
      <c r="P22"/>
      <c r="Q22"/>
      <c r="R22"/>
      <c r="S22"/>
      <c r="T22"/>
      <c r="U22"/>
      <c r="V22"/>
      <c r="W22"/>
      <c r="X22"/>
      <c r="Y22"/>
      <c r="Z22"/>
      <c r="AA22"/>
    </row>
    <row r="23" spans="1:27" ht="20.100000000000001" customHeight="1" thickBot="1" x14ac:dyDescent="0.25">
      <c r="A23" s="76"/>
      <c r="B23" s="3"/>
      <c r="C23" s="3"/>
      <c r="D23" s="77"/>
      <c r="E23" s="3"/>
      <c r="F23" s="3"/>
      <c r="G23" s="87">
        <f>SUM(G9:G22)</f>
        <v>7.7649606299212612</v>
      </c>
      <c r="H23" s="6"/>
      <c r="I23" s="6"/>
      <c r="J23" s="7"/>
      <c r="K23" s="1"/>
    </row>
    <row r="24" spans="1:27" ht="20.100000000000001" customHeight="1" x14ac:dyDescent="0.2">
      <c r="A24" s="76"/>
      <c r="B24" s="3"/>
      <c r="C24" s="3"/>
      <c r="D24" s="77"/>
      <c r="E24" s="3"/>
      <c r="F24" s="3"/>
      <c r="G24" s="1"/>
      <c r="H24" s="1"/>
      <c r="I24" s="1"/>
      <c r="J24" s="1"/>
      <c r="K24" s="1"/>
    </row>
    <row r="25" spans="1:27" s="1" customFormat="1" ht="20.100000000000001" customHeight="1" x14ac:dyDescent="0.2">
      <c r="A25" s="76"/>
      <c r="B25" s="3"/>
      <c r="C25" s="3"/>
      <c r="D25" s="77"/>
      <c r="E25" s="3"/>
      <c r="F25" s="3"/>
      <c r="I25" s="89" t="s">
        <v>232</v>
      </c>
      <c r="J25" s="89" t="s">
        <v>233</v>
      </c>
      <c r="P25" s="3"/>
      <c r="Q25" s="3"/>
      <c r="R25" s="3"/>
      <c r="S25" s="3"/>
      <c r="T25" s="3"/>
      <c r="U25" s="3"/>
      <c r="V25" s="3"/>
      <c r="W25" s="3"/>
      <c r="X25" s="3"/>
      <c r="Y25" s="3"/>
      <c r="Z25" s="3"/>
      <c r="AA25" s="3"/>
    </row>
    <row r="26" spans="1:27" s="1" customFormat="1" x14ac:dyDescent="0.2">
      <c r="B26" s="10" t="s">
        <v>19</v>
      </c>
      <c r="D26" s="17"/>
      <c r="I26" s="90">
        <f>10/14*100</f>
        <v>71.428571428571431</v>
      </c>
      <c r="J26" s="91" t="s">
        <v>16</v>
      </c>
      <c r="P26" s="3"/>
      <c r="Q26" s="3"/>
      <c r="R26" s="3"/>
      <c r="S26" s="3"/>
      <c r="T26" s="3"/>
      <c r="U26" s="3"/>
      <c r="V26" s="3"/>
      <c r="W26" s="3"/>
      <c r="X26" s="3"/>
      <c r="Y26" s="3"/>
      <c r="Z26" s="3"/>
      <c r="AA26" s="3"/>
    </row>
    <row r="27" spans="1:27" s="1" customFormat="1" x14ac:dyDescent="0.2">
      <c r="D27" s="17"/>
      <c r="I27" s="90">
        <f>(3/14)*100</f>
        <v>21.428571428571427</v>
      </c>
      <c r="J27" s="91" t="s">
        <v>17</v>
      </c>
      <c r="P27" s="3"/>
      <c r="Q27" s="3"/>
      <c r="R27" s="3"/>
      <c r="S27" s="3"/>
      <c r="T27" s="3"/>
      <c r="U27" s="3"/>
      <c r="V27" s="3"/>
      <c r="W27" s="3"/>
      <c r="X27" s="3"/>
      <c r="Y27" s="3"/>
      <c r="Z27" s="3"/>
      <c r="AA27" s="3"/>
    </row>
    <row r="28" spans="1:27" s="1" customFormat="1" x14ac:dyDescent="0.2">
      <c r="D28" s="17"/>
      <c r="I28" s="90">
        <f>(1/14)*100</f>
        <v>7.1428571428571423</v>
      </c>
      <c r="J28" s="91" t="s">
        <v>18</v>
      </c>
      <c r="P28" s="3"/>
      <c r="Q28" s="3"/>
      <c r="R28" s="3"/>
      <c r="S28" s="3"/>
      <c r="T28" s="3"/>
      <c r="U28" s="3"/>
      <c r="V28" s="3"/>
      <c r="W28" s="3"/>
      <c r="X28" s="3"/>
      <c r="Y28" s="3"/>
      <c r="Z28" s="3"/>
      <c r="AA28" s="3"/>
    </row>
    <row r="29" spans="1:27" s="1" customFormat="1" x14ac:dyDescent="0.2">
      <c r="D29" s="17"/>
      <c r="P29" s="3"/>
      <c r="Q29" s="3"/>
      <c r="R29" s="3"/>
      <c r="S29" s="3"/>
      <c r="T29" s="3"/>
      <c r="U29" s="3"/>
      <c r="V29" s="3"/>
      <c r="W29" s="3"/>
      <c r="X29" s="3"/>
      <c r="Y29" s="3"/>
      <c r="Z29" s="3"/>
      <c r="AA29" s="3"/>
    </row>
    <row r="30" spans="1:27" s="1" customFormat="1" x14ac:dyDescent="0.2">
      <c r="D30" s="17"/>
      <c r="P30" s="3"/>
      <c r="Q30" s="3"/>
      <c r="R30" s="3"/>
      <c r="S30" s="3"/>
      <c r="T30" s="3"/>
      <c r="U30" s="3"/>
      <c r="V30" s="3"/>
      <c r="W30" s="3"/>
      <c r="X30" s="3"/>
      <c r="Y30" s="3"/>
      <c r="Z30" s="3"/>
      <c r="AA30" s="3"/>
    </row>
    <row r="31" spans="1:27" s="1" customFormat="1" x14ac:dyDescent="0.2">
      <c r="D31" s="17"/>
      <c r="P31" s="3"/>
      <c r="Q31" s="3"/>
      <c r="R31" s="3"/>
      <c r="S31" s="3"/>
      <c r="T31" s="3"/>
      <c r="U31" s="3"/>
      <c r="V31" s="3"/>
      <c r="W31" s="3"/>
      <c r="X31" s="3"/>
      <c r="Y31" s="3"/>
      <c r="Z31" s="3"/>
      <c r="AA31" s="3"/>
    </row>
    <row r="32" spans="1:27" s="1" customFormat="1" x14ac:dyDescent="0.2">
      <c r="B32" s="82"/>
      <c r="D32" s="17"/>
      <c r="P32" s="3"/>
      <c r="Q32" s="3"/>
      <c r="R32" s="3"/>
      <c r="S32" s="3"/>
      <c r="T32" s="3"/>
      <c r="U32" s="3"/>
      <c r="V32" s="3"/>
      <c r="W32" s="3"/>
      <c r="X32" s="3"/>
      <c r="Y32" s="3"/>
      <c r="Z32" s="3"/>
      <c r="AA32" s="3"/>
    </row>
    <row r="33" spans="4:27" s="1" customFormat="1" x14ac:dyDescent="0.2">
      <c r="D33" s="17"/>
      <c r="P33" s="3"/>
      <c r="Q33" s="3"/>
      <c r="R33" s="3"/>
      <c r="S33" s="3"/>
      <c r="T33" s="3"/>
      <c r="U33" s="3"/>
      <c r="V33" s="3"/>
      <c r="W33" s="3"/>
      <c r="X33" s="3"/>
      <c r="Y33" s="3"/>
      <c r="Z33" s="3"/>
      <c r="AA33" s="3"/>
    </row>
    <row r="34" spans="4:27" s="1" customFormat="1" x14ac:dyDescent="0.2">
      <c r="D34" s="17"/>
      <c r="P34" s="3"/>
      <c r="Q34" s="3"/>
      <c r="R34" s="3"/>
      <c r="S34" s="3"/>
      <c r="T34" s="3"/>
      <c r="U34" s="3"/>
      <c r="V34" s="3"/>
      <c r="W34" s="3"/>
      <c r="X34" s="3"/>
      <c r="Y34" s="3"/>
      <c r="Z34" s="3"/>
      <c r="AA34" s="3"/>
    </row>
    <row r="35" spans="4:27" s="1" customFormat="1" x14ac:dyDescent="0.2">
      <c r="D35" s="17"/>
      <c r="P35" s="3"/>
      <c r="Q35" s="3"/>
      <c r="R35" s="3"/>
      <c r="S35" s="3"/>
      <c r="T35" s="3"/>
      <c r="U35" s="3"/>
      <c r="V35" s="3"/>
      <c r="W35" s="3"/>
      <c r="X35" s="3"/>
      <c r="Y35" s="3"/>
      <c r="Z35" s="3"/>
      <c r="AA35" s="3"/>
    </row>
    <row r="36" spans="4:27" s="1" customFormat="1" x14ac:dyDescent="0.2">
      <c r="D36" s="17"/>
      <c r="P36" s="3"/>
      <c r="Q36" s="3"/>
      <c r="R36" s="3"/>
      <c r="S36" s="3"/>
      <c r="T36" s="3"/>
      <c r="U36" s="3"/>
      <c r="V36" s="3"/>
      <c r="W36" s="3"/>
      <c r="X36" s="3"/>
      <c r="Y36" s="3"/>
      <c r="Z36" s="3"/>
      <c r="AA36" s="3"/>
    </row>
    <row r="37" spans="4:27" s="1" customFormat="1" x14ac:dyDescent="0.2">
      <c r="D37" s="17"/>
      <c r="P37" s="3"/>
      <c r="Q37" s="3"/>
      <c r="R37" s="3"/>
      <c r="S37" s="3"/>
      <c r="T37" s="3"/>
      <c r="U37" s="3"/>
      <c r="V37" s="3"/>
      <c r="W37" s="3"/>
      <c r="X37" s="3"/>
      <c r="Y37" s="3"/>
      <c r="Z37" s="3"/>
      <c r="AA37" s="3"/>
    </row>
    <row r="38" spans="4:27" s="1" customFormat="1" x14ac:dyDescent="0.2">
      <c r="D38" s="17"/>
      <c r="P38" s="3"/>
      <c r="Q38" s="3"/>
      <c r="R38" s="3"/>
      <c r="S38" s="3"/>
      <c r="T38" s="3"/>
      <c r="U38" s="3"/>
      <c r="V38" s="3"/>
      <c r="W38" s="3"/>
      <c r="X38" s="3"/>
      <c r="Y38" s="3"/>
      <c r="Z38" s="3"/>
      <c r="AA38" s="3"/>
    </row>
    <row r="39" spans="4:27" s="1" customFormat="1" x14ac:dyDescent="0.2">
      <c r="D39" s="17"/>
      <c r="P39" s="3"/>
      <c r="Q39" s="3"/>
      <c r="R39" s="3"/>
      <c r="S39" s="3"/>
      <c r="T39" s="3"/>
      <c r="U39" s="3"/>
      <c r="V39" s="3"/>
      <c r="W39" s="3"/>
      <c r="X39" s="3"/>
      <c r="Y39" s="3"/>
      <c r="Z39" s="3"/>
      <c r="AA39" s="3"/>
    </row>
    <row r="40" spans="4:27" s="1" customFormat="1" x14ac:dyDescent="0.2">
      <c r="D40" s="17"/>
      <c r="P40" s="3"/>
      <c r="Q40" s="3"/>
      <c r="R40" s="3"/>
      <c r="S40" s="3"/>
      <c r="T40" s="3"/>
      <c r="U40" s="3"/>
      <c r="V40" s="3"/>
      <c r="W40" s="3"/>
      <c r="X40" s="3"/>
      <c r="Y40" s="3"/>
      <c r="Z40" s="3"/>
      <c r="AA40" s="3"/>
    </row>
    <row r="41" spans="4:27" s="1" customFormat="1" x14ac:dyDescent="0.2">
      <c r="D41" s="17"/>
      <c r="P41" s="3"/>
      <c r="Q41" s="3"/>
      <c r="R41" s="3"/>
      <c r="S41" s="3"/>
      <c r="T41" s="3"/>
      <c r="U41" s="3"/>
      <c r="V41" s="3"/>
      <c r="W41" s="3"/>
      <c r="X41" s="3"/>
      <c r="Y41" s="3"/>
      <c r="Z41" s="3"/>
      <c r="AA41" s="3"/>
    </row>
    <row r="42" spans="4:27" s="1" customFormat="1" x14ac:dyDescent="0.2">
      <c r="D42" s="17"/>
      <c r="P42" s="3"/>
      <c r="Q42" s="3"/>
      <c r="R42" s="3"/>
      <c r="S42" s="3"/>
      <c r="T42" s="3"/>
      <c r="U42" s="3"/>
      <c r="V42" s="3"/>
      <c r="W42" s="3"/>
      <c r="X42" s="3"/>
      <c r="Y42" s="3"/>
      <c r="Z42" s="3"/>
      <c r="AA42" s="3"/>
    </row>
    <row r="43" spans="4:27" s="1" customFormat="1" x14ac:dyDescent="0.2">
      <c r="D43" s="17"/>
      <c r="P43" s="3"/>
      <c r="Q43" s="3"/>
      <c r="R43" s="3"/>
      <c r="S43" s="3"/>
      <c r="T43" s="3"/>
      <c r="U43" s="3"/>
      <c r="V43" s="3"/>
      <c r="W43" s="3"/>
      <c r="X43" s="3"/>
      <c r="Y43" s="3"/>
      <c r="Z43" s="3"/>
      <c r="AA43" s="3"/>
    </row>
    <row r="44" spans="4:27" s="1" customFormat="1" x14ac:dyDescent="0.2">
      <c r="D44" s="17"/>
      <c r="P44" s="3"/>
      <c r="Q44" s="3"/>
      <c r="R44" s="3"/>
      <c r="S44" s="3"/>
      <c r="T44" s="3"/>
      <c r="U44" s="3"/>
      <c r="V44" s="3"/>
      <c r="W44" s="3"/>
      <c r="X44" s="3"/>
      <c r="Y44" s="3"/>
      <c r="Z44" s="3"/>
      <c r="AA44" s="3"/>
    </row>
    <row r="45" spans="4:27" s="1" customFormat="1" x14ac:dyDescent="0.2">
      <c r="D45" s="17"/>
      <c r="P45" s="3"/>
      <c r="Q45" s="3"/>
      <c r="R45" s="3"/>
      <c r="S45" s="3"/>
      <c r="T45" s="3"/>
      <c r="U45" s="3"/>
      <c r="V45" s="3"/>
      <c r="W45" s="3"/>
      <c r="X45" s="3"/>
      <c r="Y45" s="3"/>
      <c r="Z45" s="3"/>
      <c r="AA45" s="3"/>
    </row>
    <row r="46" spans="4:27" s="1" customFormat="1" x14ac:dyDescent="0.2">
      <c r="D46" s="17"/>
      <c r="P46" s="3"/>
      <c r="Q46" s="3"/>
      <c r="R46" s="3"/>
      <c r="S46" s="3"/>
      <c r="T46" s="3"/>
      <c r="U46" s="3"/>
      <c r="V46" s="3"/>
      <c r="W46" s="3"/>
      <c r="X46" s="3"/>
      <c r="Y46" s="3"/>
      <c r="Z46" s="3"/>
      <c r="AA46" s="3"/>
    </row>
    <row r="47" spans="4:27" s="1" customFormat="1" x14ac:dyDescent="0.2">
      <c r="D47" s="17"/>
      <c r="P47" s="3"/>
      <c r="Q47" s="3"/>
      <c r="R47" s="3"/>
      <c r="S47" s="3"/>
      <c r="T47" s="3"/>
      <c r="U47" s="3"/>
      <c r="V47" s="3"/>
      <c r="W47" s="3"/>
      <c r="X47" s="3"/>
      <c r="Y47" s="3"/>
      <c r="Z47" s="3"/>
      <c r="AA47" s="3"/>
    </row>
  </sheetData>
  <mergeCells count="18">
    <mergeCell ref="G1:J6"/>
    <mergeCell ref="H7:H8"/>
    <mergeCell ref="G7:G8"/>
    <mergeCell ref="B1:D3"/>
    <mergeCell ref="I7:I8"/>
    <mergeCell ref="E7:E8"/>
    <mergeCell ref="J7:J8"/>
    <mergeCell ref="B7:B8"/>
    <mergeCell ref="E1:F3"/>
    <mergeCell ref="D7:D8"/>
    <mergeCell ref="A1:A3"/>
    <mergeCell ref="A7:A8"/>
    <mergeCell ref="C7:C8"/>
    <mergeCell ref="F7:F8"/>
    <mergeCell ref="A4:B5"/>
    <mergeCell ref="C4:F5"/>
    <mergeCell ref="C6:F6"/>
    <mergeCell ref="A6:B6"/>
  </mergeCells>
  <phoneticPr fontId="4" type="noConversion"/>
  <dataValidations count="1">
    <dataValidation type="list" allowBlank="1" showInputMessage="1" showErrorMessage="1" sqref="E9:E22">
      <formula1>$IP$1:$IP$7</formula1>
    </dataValidation>
  </dataValidations>
  <pageMargins left="0.19" right="0.12" top="0.27" bottom="0.16" header="0" footer="0"/>
  <pageSetup scale="85"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P36"/>
  <sheetViews>
    <sheetView tabSelected="1" workbookViewId="0">
      <selection activeCell="A14" sqref="A14:F14"/>
    </sheetView>
  </sheetViews>
  <sheetFormatPr baseColWidth="10" defaultRowHeight="12.75" x14ac:dyDescent="0.2"/>
  <cols>
    <col min="1" max="1" width="5.28515625" customWidth="1"/>
    <col min="2" max="2" width="93.85546875" customWidth="1"/>
    <col min="3" max="3" width="23.85546875" bestFit="1" customWidth="1"/>
    <col min="4" max="4" width="8.42578125" style="18" customWidth="1"/>
    <col min="5" max="5" width="13" customWidth="1"/>
    <col min="6" max="6" width="13.140625" customWidth="1"/>
    <col min="7" max="7" width="9.5703125" customWidth="1"/>
    <col min="8" max="8" width="9.85546875" customWidth="1"/>
    <col min="10" max="10" width="11" customWidth="1"/>
    <col min="11" max="11" width="12.28515625" bestFit="1" customWidth="1"/>
    <col min="12" max="15" width="11.42578125" style="1"/>
    <col min="16" max="27" width="11.42578125" style="3"/>
  </cols>
  <sheetData>
    <row r="1" spans="1:250" ht="12.75" customHeight="1" x14ac:dyDescent="0.2">
      <c r="A1" s="34"/>
      <c r="B1" s="59" t="s">
        <v>21</v>
      </c>
      <c r="C1" s="60"/>
      <c r="D1" s="60"/>
      <c r="E1" s="69">
        <v>40500</v>
      </c>
      <c r="F1" s="70"/>
      <c r="G1" s="49"/>
      <c r="H1" s="50"/>
      <c r="I1" s="50"/>
      <c r="J1" s="51"/>
      <c r="K1" s="1"/>
      <c r="IP1" t="s">
        <v>10</v>
      </c>
    </row>
    <row r="2" spans="1:250" ht="12.75" customHeight="1" x14ac:dyDescent="0.2">
      <c r="A2" s="35"/>
      <c r="B2" s="61"/>
      <c r="C2" s="62"/>
      <c r="D2" s="62"/>
      <c r="E2" s="71"/>
      <c r="F2" s="72"/>
      <c r="G2" s="52"/>
      <c r="H2" s="53"/>
      <c r="I2" s="53"/>
      <c r="J2" s="54"/>
      <c r="K2" s="1"/>
      <c r="IP2" t="s">
        <v>11</v>
      </c>
    </row>
    <row r="3" spans="1:250" ht="24" customHeight="1" thickBot="1" x14ac:dyDescent="0.25">
      <c r="A3" s="36"/>
      <c r="B3" s="63"/>
      <c r="C3" s="64"/>
      <c r="D3" s="64"/>
      <c r="E3" s="73"/>
      <c r="F3" s="74"/>
      <c r="G3" s="52"/>
      <c r="H3" s="53"/>
      <c r="I3" s="53"/>
      <c r="J3" s="54"/>
      <c r="K3" s="1"/>
      <c r="IP3" t="s">
        <v>12</v>
      </c>
    </row>
    <row r="4" spans="1:250" x14ac:dyDescent="0.2">
      <c r="A4" s="40" t="s">
        <v>203</v>
      </c>
      <c r="B4" s="41"/>
      <c r="C4" s="40" t="s">
        <v>47</v>
      </c>
      <c r="D4" s="41"/>
      <c r="E4" s="41"/>
      <c r="F4" s="44"/>
      <c r="G4" s="52"/>
      <c r="H4" s="53"/>
      <c r="I4" s="53"/>
      <c r="J4" s="54"/>
      <c r="K4" s="1"/>
      <c r="IP4" t="s">
        <v>13</v>
      </c>
    </row>
    <row r="5" spans="1:250" ht="13.5" thickBot="1" x14ac:dyDescent="0.25">
      <c r="A5" s="42"/>
      <c r="B5" s="43"/>
      <c r="C5" s="42"/>
      <c r="D5" s="43"/>
      <c r="E5" s="43"/>
      <c r="F5" s="45"/>
      <c r="G5" s="52"/>
      <c r="H5" s="53"/>
      <c r="I5" s="53"/>
      <c r="J5" s="54"/>
      <c r="K5" s="1"/>
      <c r="IP5" t="s">
        <v>14</v>
      </c>
    </row>
    <row r="6" spans="1:250" ht="18" customHeight="1" thickBot="1" x14ac:dyDescent="0.25">
      <c r="A6" s="46" t="s">
        <v>204</v>
      </c>
      <c r="B6" s="48"/>
      <c r="C6" s="46" t="s">
        <v>205</v>
      </c>
      <c r="D6" s="47"/>
      <c r="E6" s="47"/>
      <c r="F6" s="48"/>
      <c r="G6" s="55"/>
      <c r="H6" s="56"/>
      <c r="I6" s="56"/>
      <c r="J6" s="57"/>
      <c r="K6" s="1"/>
      <c r="IP6" t="s">
        <v>15</v>
      </c>
    </row>
    <row r="7" spans="1:250" ht="13.5" thickBot="1" x14ac:dyDescent="0.25">
      <c r="A7" s="37" t="s">
        <v>20</v>
      </c>
      <c r="B7" s="67" t="s">
        <v>0</v>
      </c>
      <c r="C7" s="39" t="s">
        <v>1</v>
      </c>
      <c r="D7" s="75" t="s">
        <v>2</v>
      </c>
      <c r="E7" s="37" t="s">
        <v>3</v>
      </c>
      <c r="F7" s="39" t="s">
        <v>4</v>
      </c>
      <c r="G7" s="58" t="s">
        <v>6</v>
      </c>
      <c r="H7" s="58" t="s">
        <v>7</v>
      </c>
      <c r="I7" s="65" t="s">
        <v>9</v>
      </c>
      <c r="J7" s="34" t="s">
        <v>8</v>
      </c>
      <c r="K7" s="1"/>
      <c r="IP7" t="s">
        <v>5</v>
      </c>
    </row>
    <row r="8" spans="1:250" ht="13.5" thickBot="1" x14ac:dyDescent="0.25">
      <c r="A8" s="38"/>
      <c r="B8" s="68"/>
      <c r="C8" s="39"/>
      <c r="D8" s="75"/>
      <c r="E8" s="38"/>
      <c r="F8" s="39"/>
      <c r="G8" s="55"/>
      <c r="H8" s="55"/>
      <c r="I8" s="66"/>
      <c r="J8" s="36" t="s">
        <v>8</v>
      </c>
      <c r="K8" s="1"/>
    </row>
    <row r="9" spans="1:250" ht="29.25" customHeight="1" thickBot="1" x14ac:dyDescent="0.25">
      <c r="A9" s="15">
        <v>1</v>
      </c>
      <c r="B9" s="28" t="s">
        <v>206</v>
      </c>
      <c r="C9" s="27" t="s">
        <v>207</v>
      </c>
      <c r="D9" s="11">
        <v>4</v>
      </c>
      <c r="E9" s="12" t="s">
        <v>10</v>
      </c>
      <c r="F9" s="11">
        <v>60</v>
      </c>
      <c r="G9" s="8">
        <f t="shared" ref="G9:G14" si="0">IF($E9="Anual",+(F9*$D9)/60/285.75,IF($E9="Semestral",+(F9*$D9)/60/142.875,IF($E9="Mensual",F9*$D9/60/23.8125,IF($E9="Semanal",(F9*$D9/60/5.5625),IF($E9="Trimestral",(F9*$D9/60/71.4375),IF($E9="Diaria",(F9*$D9/60),IF($E9="Quincenal",(F9*$D9/60/12.125),"no datos")))))))</f>
        <v>4</v>
      </c>
      <c r="H9" s="5">
        <f>G9</f>
        <v>4</v>
      </c>
      <c r="I9" s="4">
        <f>H9/$G$15</f>
        <v>0.34776945620319116</v>
      </c>
      <c r="J9" s="25" t="s">
        <v>16</v>
      </c>
      <c r="K9" s="1"/>
    </row>
    <row r="10" spans="1:250" ht="27" customHeight="1" thickBot="1" x14ac:dyDescent="0.25">
      <c r="A10" s="15">
        <v>2</v>
      </c>
      <c r="B10" s="19" t="s">
        <v>208</v>
      </c>
      <c r="C10" s="11" t="s">
        <v>209</v>
      </c>
      <c r="D10" s="11">
        <v>3</v>
      </c>
      <c r="E10" s="12" t="s">
        <v>10</v>
      </c>
      <c r="F10" s="11">
        <v>60</v>
      </c>
      <c r="G10" s="8">
        <f t="shared" si="0"/>
        <v>3</v>
      </c>
      <c r="H10" s="5">
        <f t="shared" ref="H10:H14" si="1">G10+H9</f>
        <v>7</v>
      </c>
      <c r="I10" s="4">
        <f>H10/$G$15</f>
        <v>0.60859654835558452</v>
      </c>
      <c r="J10" s="25" t="s">
        <v>16</v>
      </c>
      <c r="K10" s="1"/>
    </row>
    <row r="11" spans="1:250" ht="30" customHeight="1" thickBot="1" x14ac:dyDescent="0.25">
      <c r="A11" s="15">
        <v>3</v>
      </c>
      <c r="B11" s="28" t="s">
        <v>210</v>
      </c>
      <c r="C11" s="11" t="s">
        <v>88</v>
      </c>
      <c r="D11" s="11">
        <v>2</v>
      </c>
      <c r="E11" s="12" t="s">
        <v>11</v>
      </c>
      <c r="F11" s="11">
        <v>120</v>
      </c>
      <c r="G11" s="8">
        <f t="shared" si="0"/>
        <v>0.7191011235955056</v>
      </c>
      <c r="H11" s="5">
        <f t="shared" si="1"/>
        <v>7.7191011235955056</v>
      </c>
      <c r="I11" s="4">
        <f>H11/$G$15</f>
        <v>0.67111690003256264</v>
      </c>
      <c r="J11" s="25" t="s">
        <v>16</v>
      </c>
      <c r="K11" s="1"/>
    </row>
    <row r="12" spans="1:250" ht="31.5" customHeight="1" thickBot="1" x14ac:dyDescent="0.25">
      <c r="A12" s="15">
        <v>4</v>
      </c>
      <c r="B12" s="29" t="s">
        <v>211</v>
      </c>
      <c r="C12" s="27" t="s">
        <v>159</v>
      </c>
      <c r="D12" s="11">
        <v>12</v>
      </c>
      <c r="E12" s="12" t="s">
        <v>10</v>
      </c>
      <c r="F12" s="11">
        <v>15</v>
      </c>
      <c r="G12" s="8">
        <f t="shared" si="0"/>
        <v>3</v>
      </c>
      <c r="H12" s="5">
        <f t="shared" si="1"/>
        <v>10.719101123595506</v>
      </c>
      <c r="I12" s="4">
        <f>H12/$G$15</f>
        <v>0.93194399218495605</v>
      </c>
      <c r="J12" s="25" t="s">
        <v>18</v>
      </c>
      <c r="K12" s="1"/>
    </row>
    <row r="13" spans="1:250" ht="26.25" customHeight="1" thickBot="1" x14ac:dyDescent="0.25">
      <c r="A13" s="15">
        <v>5</v>
      </c>
      <c r="B13" s="29" t="s">
        <v>212</v>
      </c>
      <c r="C13" s="27" t="s">
        <v>177</v>
      </c>
      <c r="D13" s="11">
        <v>5</v>
      </c>
      <c r="E13" s="12" t="s">
        <v>11</v>
      </c>
      <c r="F13" s="11">
        <v>30</v>
      </c>
      <c r="G13" s="8">
        <f t="shared" si="0"/>
        <v>0.449438202247191</v>
      </c>
      <c r="H13" s="5">
        <f t="shared" si="1"/>
        <v>11.168539325842696</v>
      </c>
      <c r="I13" s="4">
        <f>H13/$G$15</f>
        <v>0.9710192119830674</v>
      </c>
      <c r="J13" s="25" t="s">
        <v>18</v>
      </c>
      <c r="K13" s="1"/>
    </row>
    <row r="14" spans="1:250" ht="20.100000000000001" customHeight="1" thickBot="1" x14ac:dyDescent="0.25">
      <c r="A14" s="15">
        <v>6</v>
      </c>
      <c r="B14" s="29" t="s">
        <v>213</v>
      </c>
      <c r="C14" s="30" t="s">
        <v>100</v>
      </c>
      <c r="D14" s="11">
        <v>1</v>
      </c>
      <c r="E14" s="12" t="s">
        <v>10</v>
      </c>
      <c r="F14" s="11">
        <v>20</v>
      </c>
      <c r="G14" s="8">
        <f t="shared" si="0"/>
        <v>0.33333333333333331</v>
      </c>
      <c r="H14" s="5">
        <f t="shared" si="1"/>
        <v>11.50187265917603</v>
      </c>
      <c r="I14" s="4">
        <f>H14/$G$15</f>
        <v>1</v>
      </c>
      <c r="J14" s="25" t="s">
        <v>18</v>
      </c>
      <c r="K14" s="1"/>
    </row>
    <row r="15" spans="1:250" ht="13.5" thickBot="1" x14ac:dyDescent="0.25">
      <c r="A15" s="76"/>
      <c r="B15" s="3"/>
      <c r="C15" s="3"/>
      <c r="D15" s="77"/>
      <c r="E15" s="3"/>
      <c r="F15" s="3"/>
      <c r="G15" s="87">
        <f>SUM(G9:G14)</f>
        <v>11.50187265917603</v>
      </c>
      <c r="H15" s="6"/>
      <c r="I15" s="6"/>
      <c r="J15" s="7"/>
      <c r="K15" s="1"/>
    </row>
    <row r="16" spans="1:250" x14ac:dyDescent="0.2">
      <c r="A16" s="76"/>
      <c r="B16" s="3"/>
      <c r="C16" s="3"/>
      <c r="D16" s="77"/>
      <c r="E16" s="3"/>
      <c r="F16" s="3"/>
      <c r="G16" s="1"/>
      <c r="H16" s="1"/>
      <c r="I16" s="1"/>
      <c r="J16" s="1"/>
      <c r="K16" s="1"/>
    </row>
    <row r="17" spans="1:27" s="1" customFormat="1" x14ac:dyDescent="0.2">
      <c r="A17" s="76"/>
      <c r="B17" s="3"/>
      <c r="C17" s="3"/>
      <c r="D17" s="77"/>
      <c r="E17" s="3"/>
      <c r="F17" s="3"/>
      <c r="P17" s="3"/>
      <c r="Q17" s="3"/>
      <c r="R17" s="3"/>
      <c r="S17" s="3"/>
      <c r="T17" s="3"/>
      <c r="U17" s="3"/>
      <c r="V17" s="3"/>
      <c r="W17" s="3"/>
      <c r="X17" s="3"/>
      <c r="Y17" s="3"/>
      <c r="Z17" s="3"/>
      <c r="AA17" s="3"/>
    </row>
    <row r="18" spans="1:27" s="1" customFormat="1" x14ac:dyDescent="0.2">
      <c r="B18" s="31" t="s">
        <v>19</v>
      </c>
      <c r="D18" s="17"/>
      <c r="I18" s="89" t="s">
        <v>232</v>
      </c>
      <c r="J18" s="89" t="s">
        <v>233</v>
      </c>
      <c r="P18" s="3"/>
      <c r="Q18" s="3"/>
      <c r="R18" s="3"/>
      <c r="S18" s="3"/>
      <c r="T18" s="3"/>
      <c r="U18" s="3"/>
      <c r="V18" s="3"/>
      <c r="W18" s="3"/>
      <c r="X18" s="3"/>
      <c r="Y18" s="3"/>
      <c r="Z18" s="3"/>
      <c r="AA18" s="3"/>
    </row>
    <row r="19" spans="1:27" s="1" customFormat="1" x14ac:dyDescent="0.2">
      <c r="D19" s="17"/>
      <c r="I19" s="90">
        <f>3*100/6</f>
        <v>50</v>
      </c>
      <c r="J19" s="91" t="s">
        <v>16</v>
      </c>
      <c r="P19" s="3"/>
      <c r="Q19" s="3"/>
      <c r="R19" s="3"/>
      <c r="S19" s="3"/>
      <c r="T19" s="3"/>
      <c r="U19" s="3"/>
      <c r="V19" s="3"/>
      <c r="W19" s="3"/>
      <c r="X19" s="3"/>
      <c r="Y19" s="3"/>
      <c r="Z19" s="3"/>
      <c r="AA19" s="3"/>
    </row>
    <row r="20" spans="1:27" s="1" customFormat="1" x14ac:dyDescent="0.2">
      <c r="D20" s="17"/>
      <c r="I20" s="90">
        <v>0</v>
      </c>
      <c r="J20" s="91" t="s">
        <v>17</v>
      </c>
      <c r="P20" s="3"/>
      <c r="Q20" s="3"/>
      <c r="R20" s="3"/>
      <c r="S20" s="3"/>
      <c r="T20" s="3"/>
      <c r="U20" s="3"/>
      <c r="V20" s="3"/>
      <c r="W20" s="3"/>
      <c r="X20" s="3"/>
      <c r="Y20" s="3"/>
      <c r="Z20" s="3"/>
      <c r="AA20" s="3"/>
    </row>
    <row r="21" spans="1:27" s="1" customFormat="1" x14ac:dyDescent="0.2">
      <c r="D21" s="17"/>
      <c r="I21" s="90">
        <f>3*100/6</f>
        <v>50</v>
      </c>
      <c r="J21" s="91" t="s">
        <v>18</v>
      </c>
      <c r="P21" s="3"/>
      <c r="Q21" s="3"/>
      <c r="R21" s="3"/>
      <c r="S21" s="3"/>
      <c r="T21" s="3"/>
      <c r="U21" s="3"/>
      <c r="V21" s="3"/>
      <c r="W21" s="3"/>
      <c r="X21" s="3"/>
      <c r="Y21" s="3"/>
      <c r="Z21" s="3"/>
      <c r="AA21" s="3"/>
    </row>
    <row r="22" spans="1:27" s="1" customFormat="1" x14ac:dyDescent="0.2">
      <c r="D22" s="17"/>
      <c r="P22" s="3"/>
      <c r="Q22" s="3"/>
      <c r="R22" s="3"/>
      <c r="S22" s="3"/>
      <c r="T22" s="3"/>
      <c r="U22" s="3"/>
      <c r="V22" s="3"/>
      <c r="W22" s="3"/>
      <c r="X22" s="3"/>
      <c r="Y22" s="3"/>
      <c r="Z22" s="3"/>
      <c r="AA22" s="3"/>
    </row>
    <row r="23" spans="1:27" s="1" customFormat="1" x14ac:dyDescent="0.2">
      <c r="D23" s="17"/>
      <c r="P23" s="3"/>
      <c r="Q23" s="3"/>
      <c r="R23" s="3"/>
      <c r="S23" s="3"/>
      <c r="T23" s="3"/>
      <c r="U23" s="3"/>
      <c r="V23" s="3"/>
      <c r="W23" s="3"/>
      <c r="X23" s="3"/>
      <c r="Y23" s="3"/>
      <c r="Z23" s="3"/>
      <c r="AA23" s="3"/>
    </row>
    <row r="24" spans="1:27" s="1" customFormat="1" x14ac:dyDescent="0.2">
      <c r="D24" s="17"/>
      <c r="P24" s="3"/>
      <c r="Q24" s="3"/>
      <c r="R24" s="3"/>
      <c r="S24" s="3"/>
      <c r="T24" s="3"/>
      <c r="U24" s="3"/>
      <c r="V24" s="3"/>
      <c r="W24" s="3"/>
      <c r="X24" s="3"/>
      <c r="Y24" s="3"/>
      <c r="Z24" s="3"/>
      <c r="AA24" s="3"/>
    </row>
    <row r="25" spans="1:27" s="1" customFormat="1" x14ac:dyDescent="0.2">
      <c r="D25" s="17"/>
      <c r="P25" s="3"/>
      <c r="Q25" s="3"/>
      <c r="R25" s="3"/>
      <c r="S25" s="3"/>
      <c r="T25" s="3"/>
      <c r="U25" s="3"/>
      <c r="V25" s="3"/>
      <c r="W25" s="3"/>
      <c r="X25" s="3"/>
      <c r="Y25" s="3"/>
      <c r="Z25" s="3"/>
      <c r="AA25" s="3"/>
    </row>
    <row r="26" spans="1:27" s="1" customFormat="1" x14ac:dyDescent="0.2">
      <c r="D26" s="17"/>
      <c r="P26" s="3"/>
      <c r="Q26" s="3"/>
      <c r="R26" s="3"/>
      <c r="S26" s="3"/>
      <c r="T26" s="3"/>
      <c r="U26" s="3"/>
      <c r="V26" s="3"/>
      <c r="W26" s="3"/>
      <c r="X26" s="3"/>
      <c r="Y26" s="3"/>
      <c r="Z26" s="3"/>
      <c r="AA26" s="3"/>
    </row>
    <row r="27" spans="1:27" s="1" customFormat="1" x14ac:dyDescent="0.2">
      <c r="D27" s="17"/>
      <c r="P27" s="3"/>
      <c r="Q27" s="3"/>
      <c r="R27" s="3"/>
      <c r="S27" s="3"/>
      <c r="T27" s="3"/>
      <c r="U27" s="3"/>
      <c r="V27" s="3"/>
      <c r="W27" s="3"/>
      <c r="X27" s="3"/>
      <c r="Y27" s="3"/>
      <c r="Z27" s="3"/>
      <c r="AA27" s="3"/>
    </row>
    <row r="28" spans="1:27" s="1" customFormat="1" x14ac:dyDescent="0.2">
      <c r="D28" s="17"/>
      <c r="P28" s="3"/>
      <c r="Q28" s="3"/>
      <c r="R28" s="3"/>
      <c r="S28" s="3"/>
      <c r="T28" s="3"/>
      <c r="U28" s="3"/>
      <c r="V28" s="3"/>
      <c r="W28" s="3"/>
      <c r="X28" s="3"/>
      <c r="Y28" s="3"/>
      <c r="Z28" s="3"/>
      <c r="AA28" s="3"/>
    </row>
    <row r="29" spans="1:27" s="1" customFormat="1" x14ac:dyDescent="0.2">
      <c r="D29" s="17"/>
      <c r="P29" s="3"/>
      <c r="Q29" s="3"/>
      <c r="R29" s="3"/>
      <c r="S29" s="3"/>
      <c r="T29" s="3"/>
      <c r="U29" s="3"/>
      <c r="V29" s="3"/>
      <c r="W29" s="3"/>
      <c r="X29" s="3"/>
      <c r="Y29" s="3"/>
      <c r="Z29" s="3"/>
      <c r="AA29" s="3"/>
    </row>
    <row r="30" spans="1:27" s="1" customFormat="1" x14ac:dyDescent="0.2">
      <c r="D30" s="17"/>
      <c r="P30" s="3"/>
      <c r="Q30" s="3"/>
      <c r="R30" s="3"/>
      <c r="S30" s="3"/>
      <c r="T30" s="3"/>
      <c r="U30" s="3"/>
      <c r="V30" s="3"/>
      <c r="W30" s="3"/>
      <c r="X30" s="3"/>
      <c r="Y30" s="3"/>
      <c r="Z30" s="3"/>
      <c r="AA30" s="3"/>
    </row>
    <row r="31" spans="1:27" s="1" customFormat="1" x14ac:dyDescent="0.2">
      <c r="D31" s="17"/>
      <c r="P31" s="3"/>
      <c r="Q31" s="3"/>
      <c r="R31" s="3"/>
      <c r="S31" s="3"/>
      <c r="T31" s="3"/>
      <c r="U31" s="3"/>
      <c r="V31" s="3"/>
      <c r="W31" s="3"/>
      <c r="X31" s="3"/>
      <c r="Y31" s="3"/>
      <c r="Z31" s="3"/>
      <c r="AA31" s="3"/>
    </row>
    <row r="32" spans="1:27" s="1" customFormat="1" x14ac:dyDescent="0.2">
      <c r="D32" s="17"/>
      <c r="P32" s="3"/>
      <c r="Q32" s="3"/>
      <c r="R32" s="3"/>
      <c r="S32" s="3"/>
      <c r="T32" s="3"/>
      <c r="U32" s="3"/>
      <c r="V32" s="3"/>
      <c r="W32" s="3"/>
      <c r="X32" s="3"/>
      <c r="Y32" s="3"/>
      <c r="Z32" s="3"/>
      <c r="AA32" s="3"/>
    </row>
    <row r="33" spans="4:27" s="1" customFormat="1" x14ac:dyDescent="0.2">
      <c r="D33" s="17"/>
      <c r="P33" s="3"/>
      <c r="Q33" s="3"/>
      <c r="R33" s="3"/>
      <c r="S33" s="3"/>
      <c r="T33" s="3"/>
      <c r="U33" s="3"/>
      <c r="V33" s="3"/>
      <c r="W33" s="3"/>
      <c r="X33" s="3"/>
      <c r="Y33" s="3"/>
      <c r="Z33" s="3"/>
      <c r="AA33" s="3"/>
    </row>
    <row r="34" spans="4:27" s="1" customFormat="1" x14ac:dyDescent="0.2">
      <c r="D34" s="17"/>
      <c r="P34" s="3"/>
      <c r="Q34" s="3"/>
      <c r="R34" s="3"/>
      <c r="S34" s="3"/>
      <c r="T34" s="3"/>
      <c r="U34" s="3"/>
      <c r="V34" s="3"/>
      <c r="W34" s="3"/>
      <c r="X34" s="3"/>
      <c r="Y34" s="3"/>
      <c r="Z34" s="3"/>
      <c r="AA34" s="3"/>
    </row>
    <row r="35" spans="4:27" s="1" customFormat="1" x14ac:dyDescent="0.2">
      <c r="D35" s="17"/>
      <c r="P35" s="3"/>
      <c r="Q35" s="3"/>
      <c r="R35" s="3"/>
      <c r="S35" s="3"/>
      <c r="T35" s="3"/>
      <c r="U35" s="3"/>
      <c r="V35" s="3"/>
      <c r="W35" s="3"/>
      <c r="X35" s="3"/>
      <c r="Y35" s="3"/>
      <c r="Z35" s="3"/>
      <c r="AA35" s="3"/>
    </row>
    <row r="36" spans="4:27" s="1" customFormat="1" x14ac:dyDescent="0.2">
      <c r="D36" s="17"/>
      <c r="P36" s="3"/>
      <c r="Q36" s="3"/>
      <c r="R36" s="3"/>
      <c r="S36" s="3"/>
      <c r="T36" s="3"/>
      <c r="U36" s="3"/>
      <c r="V36" s="3"/>
      <c r="W36" s="3"/>
      <c r="X36" s="3"/>
      <c r="Y36" s="3"/>
      <c r="Z36" s="3"/>
      <c r="AA36" s="3"/>
    </row>
  </sheetData>
  <mergeCells count="18">
    <mergeCell ref="G7:G8"/>
    <mergeCell ref="H7:H8"/>
    <mergeCell ref="I7:I8"/>
    <mergeCell ref="J7:J8"/>
    <mergeCell ref="A7:A8"/>
    <mergeCell ref="B7:B8"/>
    <mergeCell ref="C7:C8"/>
    <mergeCell ref="D7:D8"/>
    <mergeCell ref="E7:E8"/>
    <mergeCell ref="F7:F8"/>
    <mergeCell ref="A1:A3"/>
    <mergeCell ref="B1:D3"/>
    <mergeCell ref="E1:F3"/>
    <mergeCell ref="G1:J6"/>
    <mergeCell ref="A4:B5"/>
    <mergeCell ref="C4:F5"/>
    <mergeCell ref="A6:B6"/>
    <mergeCell ref="C6:F6"/>
  </mergeCells>
  <dataValidations count="1">
    <dataValidation type="list" allowBlank="1" showInputMessage="1" showErrorMessage="1" sqref="E9:E14">
      <formula1>$IP$1:$IP$7</formula1>
    </dataValidation>
  </dataValidation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P40"/>
  <sheetViews>
    <sheetView workbookViewId="0">
      <selection activeCell="I18" sqref="I18:J21"/>
    </sheetView>
  </sheetViews>
  <sheetFormatPr baseColWidth="10" defaultRowHeight="12.75" x14ac:dyDescent="0.2"/>
  <cols>
    <col min="1" max="1" width="5.28515625" customWidth="1"/>
    <col min="2" max="2" width="93.85546875" customWidth="1"/>
    <col min="3" max="3" width="23.85546875" bestFit="1" customWidth="1"/>
    <col min="4" max="4" width="8.42578125" style="18" customWidth="1"/>
    <col min="5" max="5" width="13" customWidth="1"/>
    <col min="6" max="6" width="13.140625" customWidth="1"/>
    <col min="7" max="7" width="9.5703125" customWidth="1"/>
    <col min="8" max="8" width="9.85546875" customWidth="1"/>
    <col min="10" max="10" width="11" customWidth="1"/>
    <col min="11" max="11" width="12.28515625" bestFit="1" customWidth="1"/>
    <col min="12" max="15" width="11.42578125" style="1"/>
    <col min="16" max="27" width="11.42578125" style="3"/>
  </cols>
  <sheetData>
    <row r="1" spans="1:250" ht="12.75" customHeight="1" x14ac:dyDescent="0.2">
      <c r="A1" s="34"/>
      <c r="B1" s="59" t="s">
        <v>21</v>
      </c>
      <c r="C1" s="60"/>
      <c r="D1" s="60"/>
      <c r="E1" s="69">
        <v>40500</v>
      </c>
      <c r="F1" s="70"/>
      <c r="G1" s="49"/>
      <c r="H1" s="50"/>
      <c r="I1" s="50"/>
      <c r="J1" s="51"/>
      <c r="K1" s="1"/>
      <c r="IP1" t="s">
        <v>10</v>
      </c>
    </row>
    <row r="2" spans="1:250" ht="12.75" customHeight="1" x14ac:dyDescent="0.2">
      <c r="A2" s="35"/>
      <c r="B2" s="61"/>
      <c r="C2" s="62"/>
      <c r="D2" s="62"/>
      <c r="E2" s="71"/>
      <c r="F2" s="72"/>
      <c r="G2" s="52"/>
      <c r="H2" s="53"/>
      <c r="I2" s="53"/>
      <c r="J2" s="54"/>
      <c r="K2" s="1"/>
      <c r="IP2" t="s">
        <v>11</v>
      </c>
    </row>
    <row r="3" spans="1:250" ht="24" customHeight="1" thickBot="1" x14ac:dyDescent="0.25">
      <c r="A3" s="36"/>
      <c r="B3" s="63"/>
      <c r="C3" s="64"/>
      <c r="D3" s="64"/>
      <c r="E3" s="73"/>
      <c r="F3" s="74"/>
      <c r="G3" s="52"/>
      <c r="H3" s="53"/>
      <c r="I3" s="53"/>
      <c r="J3" s="54"/>
      <c r="K3" s="1"/>
      <c r="IP3" t="s">
        <v>12</v>
      </c>
    </row>
    <row r="4" spans="1:250" x14ac:dyDescent="0.2">
      <c r="A4" s="40" t="s">
        <v>214</v>
      </c>
      <c r="B4" s="41"/>
      <c r="C4" s="40" t="s">
        <v>215</v>
      </c>
      <c r="D4" s="41"/>
      <c r="E4" s="41"/>
      <c r="F4" s="44"/>
      <c r="G4" s="52"/>
      <c r="H4" s="53"/>
      <c r="I4" s="53"/>
      <c r="J4" s="54"/>
      <c r="K4" s="1"/>
      <c r="IP4" t="s">
        <v>13</v>
      </c>
    </row>
    <row r="5" spans="1:250" ht="13.5" thickBot="1" x14ac:dyDescent="0.25">
      <c r="A5" s="42"/>
      <c r="B5" s="43"/>
      <c r="C5" s="42"/>
      <c r="D5" s="43"/>
      <c r="E5" s="43"/>
      <c r="F5" s="45"/>
      <c r="G5" s="52"/>
      <c r="H5" s="53"/>
      <c r="I5" s="53"/>
      <c r="J5" s="54"/>
      <c r="K5" s="1"/>
      <c r="IP5" t="s">
        <v>14</v>
      </c>
    </row>
    <row r="6" spans="1:250" ht="18" customHeight="1" thickBot="1" x14ac:dyDescent="0.25">
      <c r="A6" s="46" t="s">
        <v>216</v>
      </c>
      <c r="B6" s="48"/>
      <c r="C6" s="46" t="s">
        <v>217</v>
      </c>
      <c r="D6" s="47"/>
      <c r="E6" s="47"/>
      <c r="F6" s="48"/>
      <c r="G6" s="55"/>
      <c r="H6" s="56"/>
      <c r="I6" s="56"/>
      <c r="J6" s="57"/>
      <c r="K6" s="1"/>
      <c r="IP6" t="s">
        <v>15</v>
      </c>
    </row>
    <row r="7" spans="1:250" ht="13.5" thickBot="1" x14ac:dyDescent="0.25">
      <c r="A7" s="37" t="s">
        <v>20</v>
      </c>
      <c r="B7" s="67" t="s">
        <v>0</v>
      </c>
      <c r="C7" s="39" t="s">
        <v>1</v>
      </c>
      <c r="D7" s="75" t="s">
        <v>2</v>
      </c>
      <c r="E7" s="37" t="s">
        <v>3</v>
      </c>
      <c r="F7" s="39" t="s">
        <v>4</v>
      </c>
      <c r="G7" s="58" t="s">
        <v>6</v>
      </c>
      <c r="H7" s="58" t="s">
        <v>7</v>
      </c>
      <c r="I7" s="65" t="s">
        <v>9</v>
      </c>
      <c r="J7" s="34" t="s">
        <v>8</v>
      </c>
      <c r="K7" s="1"/>
      <c r="IP7" t="s">
        <v>5</v>
      </c>
    </row>
    <row r="8" spans="1:250" ht="13.5" thickBot="1" x14ac:dyDescent="0.25">
      <c r="A8" s="38"/>
      <c r="B8" s="68"/>
      <c r="C8" s="39"/>
      <c r="D8" s="75"/>
      <c r="E8" s="38"/>
      <c r="F8" s="39"/>
      <c r="G8" s="55"/>
      <c r="H8" s="55"/>
      <c r="I8" s="66"/>
      <c r="J8" s="36" t="s">
        <v>8</v>
      </c>
      <c r="K8" s="1"/>
    </row>
    <row r="9" spans="1:250" ht="29.25" customHeight="1" thickBot="1" x14ac:dyDescent="0.25">
      <c r="A9" s="15">
        <v>1</v>
      </c>
      <c r="B9" s="28" t="s">
        <v>218</v>
      </c>
      <c r="C9" s="27" t="s">
        <v>219</v>
      </c>
      <c r="D9" s="11">
        <v>12</v>
      </c>
      <c r="E9" s="12" t="s">
        <v>5</v>
      </c>
      <c r="F9" s="11">
        <v>2400</v>
      </c>
      <c r="G9" s="8">
        <f t="shared" ref="G9:G15" si="0">IF($E9="Anual",+(F9*$D9)/60/285.75,IF($E9="Semestral",+(F9*$D9)/60/142.875,IF($E9="Mensual",F9*$D9/60/23.8125,IF($E9="Semanal",(F9*$D9/60/5.5625),IF($E9="Trimestral",(F9*$D9/60/71.4375),IF($E9="Diaria",(F9*$D9/60),IF($E9="Quincenal",(F9*$D9/60/12.125),"no datos")))))))</f>
        <v>1.6797900262467191</v>
      </c>
      <c r="H9" s="5">
        <f>G9</f>
        <v>1.6797900262467191</v>
      </c>
      <c r="I9" s="4">
        <f>H9/$G$16</f>
        <v>7.5182081603884413E-2</v>
      </c>
      <c r="J9" s="25" t="s">
        <v>16</v>
      </c>
      <c r="K9" s="1"/>
    </row>
    <row r="10" spans="1:250" ht="27" customHeight="1" thickBot="1" x14ac:dyDescent="0.25">
      <c r="A10" s="15">
        <v>2</v>
      </c>
      <c r="B10" s="19" t="s">
        <v>220</v>
      </c>
      <c r="C10" s="11" t="s">
        <v>221</v>
      </c>
      <c r="D10" s="11">
        <v>3</v>
      </c>
      <c r="E10" s="12" t="s">
        <v>5</v>
      </c>
      <c r="F10" s="11">
        <v>9600</v>
      </c>
      <c r="G10" s="8">
        <f t="shared" si="0"/>
        <v>1.6797900262467191</v>
      </c>
      <c r="H10" s="5">
        <f t="shared" ref="H10:H15" si="1">G10+H9</f>
        <v>3.3595800524934383</v>
      </c>
      <c r="I10" s="4">
        <f>H10/$G$16</f>
        <v>0.15036416320776883</v>
      </c>
      <c r="J10" s="25" t="s">
        <v>16</v>
      </c>
      <c r="K10" s="1"/>
    </row>
    <row r="11" spans="1:250" ht="30" customHeight="1" thickBot="1" x14ac:dyDescent="0.25">
      <c r="A11" s="15">
        <v>3</v>
      </c>
      <c r="B11" s="28" t="s">
        <v>222</v>
      </c>
      <c r="C11" s="11" t="s">
        <v>131</v>
      </c>
      <c r="D11" s="11">
        <v>2</v>
      </c>
      <c r="E11" s="12" t="s">
        <v>5</v>
      </c>
      <c r="F11" s="11">
        <v>4800</v>
      </c>
      <c r="G11" s="8">
        <f t="shared" si="0"/>
        <v>0.55993000874890642</v>
      </c>
      <c r="H11" s="5">
        <f t="shared" si="1"/>
        <v>3.9195100612423448</v>
      </c>
      <c r="I11" s="4">
        <f>H11/$G$16</f>
        <v>0.1754248570757303</v>
      </c>
      <c r="J11" s="25" t="s">
        <v>16</v>
      </c>
      <c r="K11" s="1"/>
    </row>
    <row r="12" spans="1:250" ht="31.5" customHeight="1" thickBot="1" x14ac:dyDescent="0.25">
      <c r="A12" s="15">
        <v>4</v>
      </c>
      <c r="B12" s="29" t="s">
        <v>223</v>
      </c>
      <c r="C12" s="27" t="s">
        <v>224</v>
      </c>
      <c r="D12" s="11">
        <v>4</v>
      </c>
      <c r="E12" s="12" t="s">
        <v>5</v>
      </c>
      <c r="F12" s="11">
        <v>960</v>
      </c>
      <c r="G12" s="8">
        <f t="shared" si="0"/>
        <v>0.22397200349956256</v>
      </c>
      <c r="H12" s="5">
        <f t="shared" si="1"/>
        <v>4.1434820647419075</v>
      </c>
      <c r="I12" s="4">
        <f>H12/$G$16</f>
        <v>0.18544913462291487</v>
      </c>
      <c r="J12" s="25" t="s">
        <v>16</v>
      </c>
      <c r="K12" s="1"/>
    </row>
    <row r="13" spans="1:250" ht="26.25" customHeight="1" thickBot="1" x14ac:dyDescent="0.25">
      <c r="A13" s="15">
        <v>5</v>
      </c>
      <c r="B13" s="29" t="s">
        <v>225</v>
      </c>
      <c r="C13" s="27" t="s">
        <v>226</v>
      </c>
      <c r="D13" s="11">
        <v>2</v>
      </c>
      <c r="E13" s="12" t="s">
        <v>13</v>
      </c>
      <c r="F13" s="11">
        <v>2280</v>
      </c>
      <c r="G13" s="8">
        <f t="shared" si="0"/>
        <v>3.1916010498687664</v>
      </c>
      <c r="H13" s="5">
        <f t="shared" si="1"/>
        <v>7.3350831146106739</v>
      </c>
      <c r="I13" s="4">
        <f>H13/$G$16</f>
        <v>0.32829508967029525</v>
      </c>
      <c r="J13" s="25" t="s">
        <v>16</v>
      </c>
      <c r="K13" s="1"/>
    </row>
    <row r="14" spans="1:250" ht="20.100000000000001" customHeight="1" thickBot="1" x14ac:dyDescent="0.25">
      <c r="A14" s="15">
        <v>6</v>
      </c>
      <c r="B14" s="29" t="s">
        <v>227</v>
      </c>
      <c r="C14" s="30" t="s">
        <v>88</v>
      </c>
      <c r="D14" s="11">
        <v>3</v>
      </c>
      <c r="E14" s="12" t="s">
        <v>13</v>
      </c>
      <c r="F14" s="11">
        <v>480</v>
      </c>
      <c r="G14" s="8">
        <f t="shared" si="0"/>
        <v>1.0078740157480315</v>
      </c>
      <c r="H14" s="5">
        <f t="shared" si="1"/>
        <v>8.3429571303587053</v>
      </c>
      <c r="I14" s="4">
        <f>H14/$G$16</f>
        <v>0.3734043386326259</v>
      </c>
      <c r="J14" s="25" t="s">
        <v>16</v>
      </c>
      <c r="K14" s="1"/>
    </row>
    <row r="15" spans="1:250" ht="20.100000000000001" customHeight="1" thickBot="1" x14ac:dyDescent="0.25">
      <c r="A15" s="15">
        <v>7</v>
      </c>
      <c r="B15" s="81" t="s">
        <v>105</v>
      </c>
      <c r="C15" s="27" t="s">
        <v>72</v>
      </c>
      <c r="D15" s="11">
        <v>14</v>
      </c>
      <c r="E15" s="12" t="s">
        <v>10</v>
      </c>
      <c r="F15" s="11">
        <v>60</v>
      </c>
      <c r="G15" s="8">
        <f t="shared" si="0"/>
        <v>14</v>
      </c>
      <c r="H15" s="5">
        <f t="shared" si="1"/>
        <v>22.342957130358705</v>
      </c>
      <c r="I15" s="4">
        <f>H15/$G$16</f>
        <v>1</v>
      </c>
      <c r="J15" s="25" t="s">
        <v>18</v>
      </c>
      <c r="K15" s="1"/>
    </row>
    <row r="16" spans="1:250" ht="13.5" thickBot="1" x14ac:dyDescent="0.25">
      <c r="A16" s="76"/>
      <c r="B16" s="3"/>
      <c r="C16" s="3"/>
      <c r="D16" s="77"/>
      <c r="E16" s="3"/>
      <c r="F16" s="78"/>
      <c r="G16" s="16">
        <f>SUM(G9:G15)</f>
        <v>22.342957130358705</v>
      </c>
      <c r="H16" s="6"/>
      <c r="I16" s="6"/>
      <c r="J16" s="7"/>
      <c r="K16" s="1"/>
    </row>
    <row r="17" spans="1:27" x14ac:dyDescent="0.2">
      <c r="A17" s="76"/>
      <c r="B17" s="3"/>
      <c r="C17" s="3"/>
      <c r="D17" s="77"/>
      <c r="E17" s="3"/>
      <c r="F17" s="3"/>
      <c r="G17" s="1"/>
      <c r="H17" s="1"/>
      <c r="I17" s="1"/>
      <c r="J17" s="1"/>
      <c r="K17" s="1"/>
    </row>
    <row r="18" spans="1:27" s="1" customFormat="1" x14ac:dyDescent="0.2">
      <c r="A18" s="76"/>
      <c r="B18" s="3"/>
      <c r="C18" s="3"/>
      <c r="D18" s="77"/>
      <c r="E18" s="3"/>
      <c r="F18" s="3"/>
      <c r="I18" s="89" t="s">
        <v>232</v>
      </c>
      <c r="J18" s="89" t="s">
        <v>233</v>
      </c>
      <c r="P18" s="3"/>
      <c r="Q18" s="3"/>
      <c r="R18" s="3"/>
      <c r="S18" s="3"/>
      <c r="T18" s="3"/>
      <c r="U18" s="3"/>
      <c r="V18" s="3"/>
      <c r="W18" s="3"/>
      <c r="X18" s="3"/>
      <c r="Y18" s="3"/>
      <c r="Z18" s="3"/>
      <c r="AA18" s="3"/>
    </row>
    <row r="19" spans="1:27" s="1" customFormat="1" x14ac:dyDescent="0.2">
      <c r="B19" s="31" t="s">
        <v>19</v>
      </c>
      <c r="D19" s="17"/>
      <c r="I19" s="90">
        <f>6*100/7</f>
        <v>85.714285714285708</v>
      </c>
      <c r="J19" s="91" t="s">
        <v>16</v>
      </c>
      <c r="P19" s="3"/>
      <c r="Q19" s="3"/>
      <c r="R19" s="3"/>
      <c r="S19" s="3"/>
      <c r="T19" s="3"/>
      <c r="U19" s="3"/>
      <c r="V19" s="3"/>
      <c r="W19" s="3"/>
      <c r="X19" s="3"/>
      <c r="Y19" s="3"/>
      <c r="Z19" s="3"/>
      <c r="AA19" s="3"/>
    </row>
    <row r="20" spans="1:27" s="1" customFormat="1" x14ac:dyDescent="0.2">
      <c r="D20" s="17"/>
      <c r="I20" s="90">
        <v>0</v>
      </c>
      <c r="J20" s="91" t="s">
        <v>17</v>
      </c>
      <c r="P20" s="3"/>
      <c r="Q20" s="3"/>
      <c r="R20" s="3"/>
      <c r="S20" s="3"/>
      <c r="T20" s="3"/>
      <c r="U20" s="3"/>
      <c r="V20" s="3"/>
      <c r="W20" s="3"/>
      <c r="X20" s="3"/>
      <c r="Y20" s="3"/>
      <c r="Z20" s="3"/>
      <c r="AA20" s="3"/>
    </row>
    <row r="21" spans="1:27" s="1" customFormat="1" x14ac:dyDescent="0.2">
      <c r="D21" s="17"/>
      <c r="I21" s="90">
        <f>1*100/7</f>
        <v>14.285714285714286</v>
      </c>
      <c r="J21" s="91" t="s">
        <v>18</v>
      </c>
      <c r="P21" s="3"/>
      <c r="Q21" s="3"/>
      <c r="R21" s="3"/>
      <c r="S21" s="3"/>
      <c r="T21" s="3"/>
      <c r="U21" s="3"/>
      <c r="V21" s="3"/>
      <c r="W21" s="3"/>
      <c r="X21" s="3"/>
      <c r="Y21" s="3"/>
      <c r="Z21" s="3"/>
      <c r="AA21" s="3"/>
    </row>
    <row r="22" spans="1:27" s="1" customFormat="1" x14ac:dyDescent="0.2">
      <c r="D22" s="17"/>
      <c r="P22" s="3"/>
      <c r="Q22" s="3"/>
      <c r="R22" s="3"/>
      <c r="S22" s="3"/>
      <c r="T22" s="3"/>
      <c r="U22" s="3"/>
      <c r="V22" s="3"/>
      <c r="W22" s="3"/>
      <c r="X22" s="3"/>
      <c r="Y22" s="3"/>
      <c r="Z22" s="3"/>
      <c r="AA22" s="3"/>
    </row>
    <row r="23" spans="1:27" s="1" customFormat="1" x14ac:dyDescent="0.2">
      <c r="D23" s="17"/>
      <c r="P23" s="3"/>
      <c r="Q23" s="3"/>
      <c r="R23" s="3"/>
      <c r="S23" s="3"/>
      <c r="T23" s="3"/>
      <c r="U23" s="3"/>
      <c r="V23" s="3"/>
      <c r="W23" s="3"/>
      <c r="X23" s="3"/>
      <c r="Y23" s="3"/>
      <c r="Z23" s="3"/>
      <c r="AA23" s="3"/>
    </row>
    <row r="24" spans="1:27" s="1" customFormat="1" x14ac:dyDescent="0.2">
      <c r="D24" s="17"/>
      <c r="P24" s="3"/>
      <c r="Q24" s="3"/>
      <c r="R24" s="3"/>
      <c r="S24" s="3"/>
      <c r="T24" s="3"/>
      <c r="U24" s="3"/>
      <c r="V24" s="3"/>
      <c r="W24" s="3"/>
      <c r="X24" s="3"/>
      <c r="Y24" s="3"/>
      <c r="Z24" s="3"/>
      <c r="AA24" s="3"/>
    </row>
    <row r="25" spans="1:27" s="1" customFormat="1" x14ac:dyDescent="0.2">
      <c r="B25" s="82"/>
      <c r="D25" s="17"/>
      <c r="P25" s="3"/>
      <c r="Q25" s="3"/>
      <c r="R25" s="3"/>
      <c r="S25" s="3"/>
      <c r="T25" s="3"/>
      <c r="U25" s="3"/>
      <c r="V25" s="3"/>
      <c r="W25" s="3"/>
      <c r="X25" s="3"/>
      <c r="Y25" s="3"/>
      <c r="Z25" s="3"/>
      <c r="AA25" s="3"/>
    </row>
    <row r="26" spans="1:27" s="1" customFormat="1" x14ac:dyDescent="0.2">
      <c r="D26" s="17"/>
      <c r="P26" s="3"/>
      <c r="Q26" s="3"/>
      <c r="R26" s="3"/>
      <c r="S26" s="3"/>
      <c r="T26" s="3"/>
      <c r="U26" s="3"/>
      <c r="V26" s="3"/>
      <c r="W26" s="3"/>
      <c r="X26" s="3"/>
      <c r="Y26" s="3"/>
      <c r="Z26" s="3"/>
      <c r="AA26" s="3"/>
    </row>
    <row r="27" spans="1:27" s="1" customFormat="1" x14ac:dyDescent="0.2">
      <c r="D27" s="17"/>
      <c r="P27" s="3"/>
      <c r="Q27" s="3"/>
      <c r="R27" s="3"/>
      <c r="S27" s="3"/>
      <c r="T27" s="3"/>
      <c r="U27" s="3"/>
      <c r="V27" s="3"/>
      <c r="W27" s="3"/>
      <c r="X27" s="3"/>
      <c r="Y27" s="3"/>
      <c r="Z27" s="3"/>
      <c r="AA27" s="3"/>
    </row>
    <row r="28" spans="1:27" s="1" customFormat="1" x14ac:dyDescent="0.2">
      <c r="D28" s="17"/>
      <c r="P28" s="3"/>
      <c r="Q28" s="3"/>
      <c r="R28" s="3"/>
      <c r="S28" s="3"/>
      <c r="T28" s="3"/>
      <c r="U28" s="3"/>
      <c r="V28" s="3"/>
      <c r="W28" s="3"/>
      <c r="X28" s="3"/>
      <c r="Y28" s="3"/>
      <c r="Z28" s="3"/>
      <c r="AA28" s="3"/>
    </row>
    <row r="29" spans="1:27" s="1" customFormat="1" x14ac:dyDescent="0.2">
      <c r="D29" s="17"/>
      <c r="P29" s="3"/>
      <c r="Q29" s="3"/>
      <c r="R29" s="3"/>
      <c r="S29" s="3"/>
      <c r="T29" s="3"/>
      <c r="U29" s="3"/>
      <c r="V29" s="3"/>
      <c r="W29" s="3"/>
      <c r="X29" s="3"/>
      <c r="Y29" s="3"/>
      <c r="Z29" s="3"/>
      <c r="AA29" s="3"/>
    </row>
    <row r="30" spans="1:27" s="1" customFormat="1" x14ac:dyDescent="0.2">
      <c r="D30" s="17"/>
      <c r="P30" s="3"/>
      <c r="Q30" s="3"/>
      <c r="R30" s="3"/>
      <c r="S30" s="3"/>
      <c r="T30" s="3"/>
      <c r="U30" s="3"/>
      <c r="V30" s="3"/>
      <c r="W30" s="3"/>
      <c r="X30" s="3"/>
      <c r="Y30" s="3"/>
      <c r="Z30" s="3"/>
      <c r="AA30" s="3"/>
    </row>
    <row r="31" spans="1:27" s="1" customFormat="1" x14ac:dyDescent="0.2">
      <c r="D31" s="17"/>
      <c r="P31" s="3"/>
      <c r="Q31" s="3"/>
      <c r="R31" s="3"/>
      <c r="S31" s="3"/>
      <c r="T31" s="3"/>
      <c r="U31" s="3"/>
      <c r="V31" s="3"/>
      <c r="W31" s="3"/>
      <c r="X31" s="3"/>
      <c r="Y31" s="3"/>
      <c r="Z31" s="3"/>
      <c r="AA31" s="3"/>
    </row>
    <row r="32" spans="1:27" s="1" customFormat="1" x14ac:dyDescent="0.2">
      <c r="D32" s="17"/>
      <c r="P32" s="3"/>
      <c r="Q32" s="3"/>
      <c r="R32" s="3"/>
      <c r="S32" s="3"/>
      <c r="T32" s="3"/>
      <c r="U32" s="3"/>
      <c r="V32" s="3"/>
      <c r="W32" s="3"/>
      <c r="X32" s="3"/>
      <c r="Y32" s="3"/>
      <c r="Z32" s="3"/>
      <c r="AA32" s="3"/>
    </row>
    <row r="33" spans="4:27" s="1" customFormat="1" x14ac:dyDescent="0.2">
      <c r="D33" s="17"/>
      <c r="P33" s="3"/>
      <c r="Q33" s="3"/>
      <c r="R33" s="3"/>
      <c r="S33" s="3"/>
      <c r="T33" s="3"/>
      <c r="U33" s="3"/>
      <c r="V33" s="3"/>
      <c r="W33" s="3"/>
      <c r="X33" s="3"/>
      <c r="Y33" s="3"/>
      <c r="Z33" s="3"/>
      <c r="AA33" s="3"/>
    </row>
    <row r="34" spans="4:27" s="1" customFormat="1" x14ac:dyDescent="0.2">
      <c r="D34" s="17"/>
      <c r="P34" s="3"/>
      <c r="Q34" s="3"/>
      <c r="R34" s="3"/>
      <c r="S34" s="3"/>
      <c r="T34" s="3"/>
      <c r="U34" s="3"/>
      <c r="V34" s="3"/>
      <c r="W34" s="3"/>
      <c r="X34" s="3"/>
      <c r="Y34" s="3"/>
      <c r="Z34" s="3"/>
      <c r="AA34" s="3"/>
    </row>
    <row r="35" spans="4:27" s="1" customFormat="1" x14ac:dyDescent="0.2">
      <c r="D35" s="17"/>
      <c r="P35" s="3"/>
      <c r="Q35" s="3"/>
      <c r="R35" s="3"/>
      <c r="S35" s="3"/>
      <c r="T35" s="3"/>
      <c r="U35" s="3"/>
      <c r="V35" s="3"/>
      <c r="W35" s="3"/>
      <c r="X35" s="3"/>
      <c r="Y35" s="3"/>
      <c r="Z35" s="3"/>
      <c r="AA35" s="3"/>
    </row>
    <row r="36" spans="4:27" s="1" customFormat="1" x14ac:dyDescent="0.2">
      <c r="D36" s="17"/>
      <c r="P36" s="3"/>
      <c r="Q36" s="3"/>
      <c r="R36" s="3"/>
      <c r="S36" s="3"/>
      <c r="T36" s="3"/>
      <c r="U36" s="3"/>
      <c r="V36" s="3"/>
      <c r="W36" s="3"/>
      <c r="X36" s="3"/>
      <c r="Y36" s="3"/>
      <c r="Z36" s="3"/>
      <c r="AA36" s="3"/>
    </row>
    <row r="37" spans="4:27" s="1" customFormat="1" x14ac:dyDescent="0.2">
      <c r="D37" s="17"/>
      <c r="P37" s="3"/>
      <c r="Q37" s="3"/>
      <c r="R37" s="3"/>
      <c r="S37" s="3"/>
      <c r="T37" s="3"/>
      <c r="U37" s="3"/>
      <c r="V37" s="3"/>
      <c r="W37" s="3"/>
      <c r="X37" s="3"/>
      <c r="Y37" s="3"/>
      <c r="Z37" s="3"/>
      <c r="AA37" s="3"/>
    </row>
    <row r="38" spans="4:27" s="1" customFormat="1" x14ac:dyDescent="0.2">
      <c r="D38" s="17"/>
      <c r="P38" s="3"/>
      <c r="Q38" s="3"/>
      <c r="R38" s="3"/>
      <c r="S38" s="3"/>
      <c r="T38" s="3"/>
      <c r="U38" s="3"/>
      <c r="V38" s="3"/>
      <c r="W38" s="3"/>
      <c r="X38" s="3"/>
      <c r="Y38" s="3"/>
      <c r="Z38" s="3"/>
      <c r="AA38" s="3"/>
    </row>
    <row r="39" spans="4:27" s="1" customFormat="1" x14ac:dyDescent="0.2">
      <c r="D39" s="17"/>
      <c r="P39" s="3"/>
      <c r="Q39" s="3"/>
      <c r="R39" s="3"/>
      <c r="S39" s="3"/>
      <c r="T39" s="3"/>
      <c r="U39" s="3"/>
      <c r="V39" s="3"/>
      <c r="W39" s="3"/>
      <c r="X39" s="3"/>
      <c r="Y39" s="3"/>
      <c r="Z39" s="3"/>
      <c r="AA39" s="3"/>
    </row>
    <row r="40" spans="4:27" s="1" customFormat="1" x14ac:dyDescent="0.2">
      <c r="D40" s="17"/>
      <c r="P40" s="3"/>
      <c r="Q40" s="3"/>
      <c r="R40" s="3"/>
      <c r="S40" s="3"/>
      <c r="T40" s="3"/>
      <c r="U40" s="3"/>
      <c r="V40" s="3"/>
      <c r="W40" s="3"/>
      <c r="X40" s="3"/>
      <c r="Y40" s="3"/>
      <c r="Z40" s="3"/>
      <c r="AA40" s="3"/>
    </row>
  </sheetData>
  <mergeCells count="18">
    <mergeCell ref="G7:G8"/>
    <mergeCell ref="H7:H8"/>
    <mergeCell ref="I7:I8"/>
    <mergeCell ref="J7:J8"/>
    <mergeCell ref="A7:A8"/>
    <mergeCell ref="B7:B8"/>
    <mergeCell ref="C7:C8"/>
    <mergeCell ref="D7:D8"/>
    <mergeCell ref="E7:E8"/>
    <mergeCell ref="F7:F8"/>
    <mergeCell ref="A1:A3"/>
    <mergeCell ref="B1:D3"/>
    <mergeCell ref="E1:F3"/>
    <mergeCell ref="G1:J6"/>
    <mergeCell ref="A4:B5"/>
    <mergeCell ref="C4:F5"/>
    <mergeCell ref="A6:B6"/>
    <mergeCell ref="C6:F6"/>
  </mergeCells>
  <dataValidations count="1">
    <dataValidation type="list" allowBlank="1" showInputMessage="1" showErrorMessage="1" sqref="E9:E15">
      <formula1>$IP$1:$IP$7</formula1>
    </dataValidation>
  </dataValidations>
  <pageMargins left="0.7" right="0.7"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opLeftCell="A7" workbookViewId="0">
      <selection activeCell="L49" sqref="L49"/>
    </sheetView>
  </sheetViews>
  <sheetFormatPr baseColWidth="10" defaultRowHeight="12.75" x14ac:dyDescent="0.2"/>
  <cols>
    <col min="6" max="6" width="18.140625" customWidth="1"/>
    <col min="11" max="11" width="12.28515625" bestFit="1" customWidth="1"/>
  </cols>
  <sheetData>
    <row r="1" spans="1:12" x14ac:dyDescent="0.2">
      <c r="A1" s="92"/>
    </row>
    <row r="2" spans="1:12" x14ac:dyDescent="0.2">
      <c r="A2" s="93" t="s">
        <v>235</v>
      </c>
      <c r="B2" s="94" t="s">
        <v>236</v>
      </c>
      <c r="C2" s="94" t="s">
        <v>16</v>
      </c>
      <c r="D2" s="94" t="s">
        <v>17</v>
      </c>
      <c r="E2" s="94" t="s">
        <v>18</v>
      </c>
      <c r="F2" s="94" t="s">
        <v>237</v>
      </c>
      <c r="K2" s="92" t="s">
        <v>232</v>
      </c>
      <c r="L2" s="92" t="s">
        <v>233</v>
      </c>
    </row>
    <row r="3" spans="1:12" x14ac:dyDescent="0.2">
      <c r="A3" s="18">
        <v>1</v>
      </c>
      <c r="B3" s="18">
        <v>14</v>
      </c>
      <c r="C3" s="18">
        <v>10</v>
      </c>
      <c r="D3" s="18">
        <v>3</v>
      </c>
      <c r="E3" s="18">
        <v>1</v>
      </c>
      <c r="F3" s="92" t="s">
        <v>238</v>
      </c>
      <c r="K3" s="95">
        <f>SUM(C7,C13)/SUM(B7,B13)*100</f>
        <v>70.833333333333343</v>
      </c>
      <c r="L3" s="94" t="s">
        <v>16</v>
      </c>
    </row>
    <row r="4" spans="1:12" x14ac:dyDescent="0.2">
      <c r="A4" s="18">
        <v>2</v>
      </c>
      <c r="B4" s="18">
        <v>10</v>
      </c>
      <c r="C4" s="18">
        <v>6</v>
      </c>
      <c r="D4" s="18">
        <v>1</v>
      </c>
      <c r="E4" s="18">
        <v>3</v>
      </c>
      <c r="F4" s="92" t="s">
        <v>239</v>
      </c>
      <c r="K4" s="95">
        <f>SUM(D7,D13)/SUM(B7,B13)*100</f>
        <v>20.833333333333336</v>
      </c>
      <c r="L4" s="94" t="s">
        <v>17</v>
      </c>
    </row>
    <row r="5" spans="1:12" x14ac:dyDescent="0.2">
      <c r="A5" s="18">
        <v>3</v>
      </c>
      <c r="B5" s="18">
        <v>13</v>
      </c>
      <c r="C5" s="18">
        <v>9</v>
      </c>
      <c r="D5" s="18">
        <v>2</v>
      </c>
      <c r="E5" s="18">
        <v>2</v>
      </c>
      <c r="F5" s="92" t="s">
        <v>240</v>
      </c>
      <c r="K5" s="95">
        <f>SUM(E7,E13)/SUM(B7,B13)*100</f>
        <v>8.3333333333333321</v>
      </c>
      <c r="L5" s="94" t="s">
        <v>18</v>
      </c>
    </row>
    <row r="6" spans="1:12" x14ac:dyDescent="0.2">
      <c r="A6" s="18">
        <v>4</v>
      </c>
      <c r="B6" s="18">
        <v>7</v>
      </c>
      <c r="C6" s="18">
        <v>3</v>
      </c>
      <c r="D6" s="18">
        <v>2</v>
      </c>
      <c r="E6" s="18">
        <v>2</v>
      </c>
      <c r="F6" s="92" t="s">
        <v>241</v>
      </c>
    </row>
    <row r="7" spans="1:12" x14ac:dyDescent="0.2">
      <c r="A7" s="18">
        <v>5</v>
      </c>
      <c r="B7" s="18">
        <v>17</v>
      </c>
      <c r="C7" s="18">
        <v>11</v>
      </c>
      <c r="D7" s="18">
        <v>5</v>
      </c>
      <c r="E7" s="18">
        <v>1</v>
      </c>
      <c r="F7" s="92" t="s">
        <v>242</v>
      </c>
    </row>
    <row r="8" spans="1:12" x14ac:dyDescent="0.2">
      <c r="A8" s="18">
        <v>6</v>
      </c>
      <c r="B8" s="18">
        <v>6</v>
      </c>
      <c r="C8" s="18">
        <v>5</v>
      </c>
      <c r="D8" s="18">
        <v>0</v>
      </c>
      <c r="E8" s="18">
        <v>1</v>
      </c>
      <c r="F8" s="92" t="s">
        <v>243</v>
      </c>
    </row>
    <row r="9" spans="1:12" x14ac:dyDescent="0.2">
      <c r="A9" s="18">
        <v>7</v>
      </c>
      <c r="B9" s="18">
        <v>7</v>
      </c>
      <c r="C9" s="18">
        <v>5</v>
      </c>
      <c r="D9" s="18">
        <v>1</v>
      </c>
      <c r="E9" s="18">
        <v>1</v>
      </c>
      <c r="F9" s="92" t="s">
        <v>244</v>
      </c>
    </row>
    <row r="10" spans="1:12" x14ac:dyDescent="0.2">
      <c r="A10" s="18">
        <v>8</v>
      </c>
      <c r="B10" s="18">
        <v>9</v>
      </c>
      <c r="C10" s="18">
        <v>7</v>
      </c>
      <c r="D10" s="18">
        <v>1</v>
      </c>
      <c r="E10" s="18">
        <v>1</v>
      </c>
      <c r="F10" s="92" t="s">
        <v>245</v>
      </c>
    </row>
    <row r="11" spans="1:12" x14ac:dyDescent="0.2">
      <c r="A11" s="18">
        <v>9</v>
      </c>
      <c r="B11" s="18">
        <v>12</v>
      </c>
      <c r="C11" s="18">
        <v>8</v>
      </c>
      <c r="D11" s="18">
        <v>3</v>
      </c>
      <c r="E11" s="18">
        <v>1</v>
      </c>
      <c r="F11" s="92" t="s">
        <v>248</v>
      </c>
    </row>
    <row r="12" spans="1:12" x14ac:dyDescent="0.2">
      <c r="A12" s="18">
        <v>10</v>
      </c>
      <c r="B12" s="18">
        <v>6</v>
      </c>
      <c r="C12" s="18">
        <v>3</v>
      </c>
      <c r="D12" s="18">
        <v>0</v>
      </c>
      <c r="E12" s="18">
        <v>3</v>
      </c>
      <c r="F12" s="92" t="s">
        <v>246</v>
      </c>
    </row>
    <row r="13" spans="1:12" x14ac:dyDescent="0.2">
      <c r="A13" s="18">
        <v>11</v>
      </c>
      <c r="B13" s="18">
        <v>7</v>
      </c>
      <c r="C13" s="18">
        <v>6</v>
      </c>
      <c r="D13" s="18">
        <v>0</v>
      </c>
      <c r="E13" s="18">
        <v>1</v>
      </c>
      <c r="F13" s="92" t="s">
        <v>247</v>
      </c>
    </row>
    <row r="14" spans="1:12" x14ac:dyDescent="0.2">
      <c r="A14" s="94" t="s">
        <v>234</v>
      </c>
      <c r="B14" s="18">
        <f>SUM(B3:B13)</f>
        <v>108</v>
      </c>
      <c r="C14" s="18">
        <f>SUM(C3:C13)</f>
        <v>73</v>
      </c>
      <c r="D14" s="18">
        <f>SUM(D3:D13)</f>
        <v>18</v>
      </c>
      <c r="E14" s="18">
        <f>SUM(E3:E13)</f>
        <v>17</v>
      </c>
    </row>
    <row r="17" spans="2:12" x14ac:dyDescent="0.2">
      <c r="B17" s="92" t="s">
        <v>232</v>
      </c>
      <c r="C17" s="92" t="s">
        <v>233</v>
      </c>
    </row>
    <row r="18" spans="2:12" x14ac:dyDescent="0.2">
      <c r="B18" s="95">
        <f>C14/B14*100</f>
        <v>67.592592592592595</v>
      </c>
      <c r="C18" s="94" t="s">
        <v>16</v>
      </c>
    </row>
    <row r="19" spans="2:12" x14ac:dyDescent="0.2">
      <c r="B19" s="95">
        <f>D14/B14*100</f>
        <v>16.666666666666664</v>
      </c>
      <c r="C19" s="94" t="s">
        <v>17</v>
      </c>
    </row>
    <row r="20" spans="2:12" x14ac:dyDescent="0.2">
      <c r="B20" s="95">
        <f>E14/B14*100</f>
        <v>15.74074074074074</v>
      </c>
      <c r="C20" s="94" t="s">
        <v>18</v>
      </c>
      <c r="K20" s="92" t="s">
        <v>232</v>
      </c>
      <c r="L20" s="92" t="s">
        <v>233</v>
      </c>
    </row>
    <row r="21" spans="2:12" x14ac:dyDescent="0.2">
      <c r="K21" s="95">
        <f>SUM(C8:C9)/SUM(B8:B9)*100</f>
        <v>76.923076923076934</v>
      </c>
      <c r="L21" s="94" t="s">
        <v>16</v>
      </c>
    </row>
    <row r="22" spans="2:12" x14ac:dyDescent="0.2">
      <c r="K22" s="95">
        <f>SUM(D8:D9)/SUM(B8:B9)*100</f>
        <v>7.6923076923076925</v>
      </c>
      <c r="L22" s="94" t="s">
        <v>17</v>
      </c>
    </row>
    <row r="23" spans="2:12" x14ac:dyDescent="0.2">
      <c r="K23" s="95">
        <f>SUM(E8:E9)/SUM(B8:B9)*100</f>
        <v>15.384615384615385</v>
      </c>
      <c r="L23" s="94" t="s">
        <v>18</v>
      </c>
    </row>
    <row r="24" spans="2:12" x14ac:dyDescent="0.2">
      <c r="K24" s="95"/>
    </row>
    <row r="39" spans="11:12" x14ac:dyDescent="0.2">
      <c r="K39" s="92" t="s">
        <v>232</v>
      </c>
      <c r="L39" s="92" t="s">
        <v>233</v>
      </c>
    </row>
    <row r="40" spans="11:12" x14ac:dyDescent="0.2">
      <c r="K40" s="95">
        <f>SUM(C10:C12)/SUM(B10:B12)*100</f>
        <v>66.666666666666657</v>
      </c>
      <c r="L40" s="94" t="s">
        <v>16</v>
      </c>
    </row>
    <row r="41" spans="11:12" x14ac:dyDescent="0.2">
      <c r="K41" s="95">
        <f>SUM(D10:D12)/SUM(B10:B12)*100</f>
        <v>14.814814814814813</v>
      </c>
      <c r="L41" s="94" t="s">
        <v>17</v>
      </c>
    </row>
    <row r="42" spans="11:12" x14ac:dyDescent="0.2">
      <c r="K42" s="95">
        <f>SUM(E10:E12)/SUM(B10:B12)*100</f>
        <v>18.518518518518519</v>
      </c>
      <c r="L42" s="94" t="s">
        <v>18</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P43"/>
  <sheetViews>
    <sheetView workbookViewId="0">
      <selection sqref="A1:A3"/>
    </sheetView>
  </sheetViews>
  <sheetFormatPr baseColWidth="10" defaultRowHeight="12.75" x14ac:dyDescent="0.2"/>
  <cols>
    <col min="1" max="1" width="5.28515625" customWidth="1"/>
    <col min="2" max="2" width="93.85546875" customWidth="1"/>
    <col min="3" max="3" width="23.85546875" bestFit="1" customWidth="1"/>
    <col min="4" max="4" width="8.42578125" style="18" customWidth="1"/>
    <col min="5" max="5" width="13" customWidth="1"/>
    <col min="6" max="6" width="13.140625" customWidth="1"/>
    <col min="7" max="7" width="9.5703125" customWidth="1"/>
    <col min="8" max="8" width="9.85546875" customWidth="1"/>
    <col min="10" max="10" width="11" customWidth="1"/>
    <col min="11" max="11" width="12.28515625" bestFit="1" customWidth="1"/>
    <col min="12" max="15" width="11.42578125" style="1"/>
    <col min="16" max="27" width="11.42578125" style="3"/>
  </cols>
  <sheetData>
    <row r="1" spans="1:250" ht="12.75" customHeight="1" x14ac:dyDescent="0.2">
      <c r="A1" s="34"/>
      <c r="B1" s="59" t="s">
        <v>21</v>
      </c>
      <c r="C1" s="60"/>
      <c r="D1" s="60"/>
      <c r="E1" s="69">
        <v>39763</v>
      </c>
      <c r="F1" s="70"/>
      <c r="G1" s="49"/>
      <c r="H1" s="50"/>
      <c r="I1" s="50"/>
      <c r="J1" s="51"/>
      <c r="K1" s="1"/>
      <c r="IP1" t="s">
        <v>10</v>
      </c>
    </row>
    <row r="2" spans="1:250" ht="12.75" customHeight="1" x14ac:dyDescent="0.2">
      <c r="A2" s="35"/>
      <c r="B2" s="61"/>
      <c r="C2" s="62"/>
      <c r="D2" s="62"/>
      <c r="E2" s="71"/>
      <c r="F2" s="72"/>
      <c r="G2" s="52"/>
      <c r="H2" s="53"/>
      <c r="I2" s="53"/>
      <c r="J2" s="54"/>
      <c r="K2" s="1"/>
      <c r="IP2" t="s">
        <v>11</v>
      </c>
    </row>
    <row r="3" spans="1:250" ht="24" customHeight="1" thickBot="1" x14ac:dyDescent="0.25">
      <c r="A3" s="36"/>
      <c r="B3" s="63"/>
      <c r="C3" s="64"/>
      <c r="D3" s="64"/>
      <c r="E3" s="73"/>
      <c r="F3" s="74"/>
      <c r="G3" s="52"/>
      <c r="H3" s="53"/>
      <c r="I3" s="53"/>
      <c r="J3" s="54"/>
      <c r="K3" s="1"/>
      <c r="IP3" t="s">
        <v>12</v>
      </c>
    </row>
    <row r="4" spans="1:250" x14ac:dyDescent="0.2">
      <c r="A4" s="40" t="s">
        <v>144</v>
      </c>
      <c r="B4" s="41"/>
      <c r="C4" s="40" t="s">
        <v>145</v>
      </c>
      <c r="D4" s="41"/>
      <c r="E4" s="41"/>
      <c r="F4" s="44"/>
      <c r="G4" s="52"/>
      <c r="H4" s="53"/>
      <c r="I4" s="53"/>
      <c r="J4" s="54"/>
      <c r="K4" s="1"/>
      <c r="IP4" t="s">
        <v>13</v>
      </c>
    </row>
    <row r="5" spans="1:250" ht="13.5" thickBot="1" x14ac:dyDescent="0.25">
      <c r="A5" s="42"/>
      <c r="B5" s="43"/>
      <c r="C5" s="42"/>
      <c r="D5" s="43"/>
      <c r="E5" s="43"/>
      <c r="F5" s="45"/>
      <c r="G5" s="52"/>
      <c r="H5" s="53"/>
      <c r="I5" s="53"/>
      <c r="J5" s="54"/>
      <c r="K5" s="1"/>
      <c r="IP5" t="s">
        <v>14</v>
      </c>
    </row>
    <row r="6" spans="1:250" ht="18" customHeight="1" thickBot="1" x14ac:dyDescent="0.25">
      <c r="A6" s="46" t="s">
        <v>147</v>
      </c>
      <c r="B6" s="48"/>
      <c r="C6" s="46" t="s">
        <v>146</v>
      </c>
      <c r="D6" s="47"/>
      <c r="E6" s="47"/>
      <c r="F6" s="48"/>
      <c r="G6" s="55"/>
      <c r="H6" s="56"/>
      <c r="I6" s="56"/>
      <c r="J6" s="57"/>
      <c r="K6" s="1"/>
      <c r="IP6" t="s">
        <v>15</v>
      </c>
    </row>
    <row r="7" spans="1:250" ht="13.5" thickBot="1" x14ac:dyDescent="0.25">
      <c r="A7" s="37" t="s">
        <v>20</v>
      </c>
      <c r="B7" s="67" t="s">
        <v>0</v>
      </c>
      <c r="C7" s="39" t="s">
        <v>1</v>
      </c>
      <c r="D7" s="75" t="s">
        <v>2</v>
      </c>
      <c r="E7" s="37" t="s">
        <v>3</v>
      </c>
      <c r="F7" s="39" t="s">
        <v>4</v>
      </c>
      <c r="G7" s="58" t="s">
        <v>6</v>
      </c>
      <c r="H7" s="58" t="s">
        <v>7</v>
      </c>
      <c r="I7" s="65" t="s">
        <v>9</v>
      </c>
      <c r="J7" s="34" t="s">
        <v>8</v>
      </c>
      <c r="K7" s="1"/>
      <c r="IP7" t="s">
        <v>5</v>
      </c>
    </row>
    <row r="8" spans="1:250" ht="13.5" thickBot="1" x14ac:dyDescent="0.25">
      <c r="A8" s="38"/>
      <c r="B8" s="68"/>
      <c r="C8" s="39"/>
      <c r="D8" s="75"/>
      <c r="E8" s="38"/>
      <c r="F8" s="39"/>
      <c r="G8" s="55"/>
      <c r="H8" s="55"/>
      <c r="I8" s="66"/>
      <c r="J8" s="36" t="s">
        <v>8</v>
      </c>
      <c r="K8" s="1"/>
    </row>
    <row r="9" spans="1:250" ht="29.25" customHeight="1" thickBot="1" x14ac:dyDescent="0.25">
      <c r="A9" s="15">
        <v>1</v>
      </c>
      <c r="B9" s="28" t="s">
        <v>148</v>
      </c>
      <c r="C9" s="27" t="s">
        <v>23</v>
      </c>
      <c r="D9" s="11">
        <v>1</v>
      </c>
      <c r="E9" s="12" t="s">
        <v>10</v>
      </c>
      <c r="F9" s="11">
        <v>10</v>
      </c>
      <c r="G9" s="8">
        <f t="shared" ref="G9:G18" si="0">IF($E9="Anual",+(F9*$D9)/60/285.75,IF($E9="Semestral",+(F9*$D9)/60/142.875,IF($E9="Mensual",F9*$D9/60/23.8125,IF($E9="Semanal",(F9*$D9/60/5.5625),IF($E9="Trimestral",(F9*$D9/60/71.4375),IF($E9="Diaria",(F9*$D9/60),IF($E9="Quincenal",(F9*$D9/60/12.125),"no datos")))))))</f>
        <v>0.16666666666666666</v>
      </c>
      <c r="H9" s="5">
        <f>G9</f>
        <v>0.16666666666666666</v>
      </c>
      <c r="I9" s="4">
        <f>H9/$G$19</f>
        <v>6.2751163572458205E-3</v>
      </c>
      <c r="J9" s="24" t="s">
        <v>16</v>
      </c>
      <c r="K9" s="1"/>
    </row>
    <row r="10" spans="1:250" ht="27" customHeight="1" thickBot="1" x14ac:dyDescent="0.25">
      <c r="A10" s="15">
        <v>2</v>
      </c>
      <c r="B10" s="19" t="s">
        <v>149</v>
      </c>
      <c r="C10" s="11" t="s">
        <v>23</v>
      </c>
      <c r="D10" s="11">
        <v>1</v>
      </c>
      <c r="E10" s="12" t="s">
        <v>10</v>
      </c>
      <c r="F10" s="11">
        <v>10</v>
      </c>
      <c r="G10" s="8">
        <f t="shared" si="0"/>
        <v>0.16666666666666666</v>
      </c>
      <c r="H10" s="5">
        <f t="shared" ref="H10:H18" si="1">G10+H9</f>
        <v>0.33333333333333331</v>
      </c>
      <c r="I10" s="4">
        <f>H10/$G$19</f>
        <v>1.2550232714491641E-2</v>
      </c>
      <c r="J10" s="24" t="s">
        <v>16</v>
      </c>
      <c r="K10" s="1"/>
    </row>
    <row r="11" spans="1:250" ht="30" customHeight="1" thickBot="1" x14ac:dyDescent="0.25">
      <c r="A11" s="15">
        <v>3</v>
      </c>
      <c r="B11" s="28" t="s">
        <v>150</v>
      </c>
      <c r="C11" s="11" t="s">
        <v>23</v>
      </c>
      <c r="D11" s="11">
        <v>1</v>
      </c>
      <c r="E11" s="12" t="s">
        <v>10</v>
      </c>
      <c r="F11" s="11">
        <v>5</v>
      </c>
      <c r="G11" s="8">
        <f t="shared" si="0"/>
        <v>8.3333333333333329E-2</v>
      </c>
      <c r="H11" s="5">
        <f t="shared" si="1"/>
        <v>0.41666666666666663</v>
      </c>
      <c r="I11" s="4">
        <f>H11/$G$19</f>
        <v>1.5687790893114551E-2</v>
      </c>
      <c r="J11" s="24" t="s">
        <v>16</v>
      </c>
      <c r="K11" s="1"/>
    </row>
    <row r="12" spans="1:250" ht="31.5" customHeight="1" thickBot="1" x14ac:dyDescent="0.25">
      <c r="A12" s="15">
        <v>4</v>
      </c>
      <c r="B12" s="29" t="s">
        <v>122</v>
      </c>
      <c r="C12" s="27" t="s">
        <v>151</v>
      </c>
      <c r="D12" s="11">
        <v>8</v>
      </c>
      <c r="E12" s="12" t="s">
        <v>10</v>
      </c>
      <c r="F12" s="11">
        <v>30</v>
      </c>
      <c r="G12" s="8">
        <f t="shared" si="0"/>
        <v>4</v>
      </c>
      <c r="H12" s="5">
        <f t="shared" si="1"/>
        <v>4.416666666666667</v>
      </c>
      <c r="I12" s="4">
        <f>H12/$G$19</f>
        <v>0.16629058346701428</v>
      </c>
      <c r="J12" s="24" t="s">
        <v>16</v>
      </c>
      <c r="K12" s="1"/>
    </row>
    <row r="13" spans="1:250" ht="26.25" customHeight="1" thickBot="1" x14ac:dyDescent="0.25">
      <c r="A13" s="15">
        <v>5</v>
      </c>
      <c r="B13" s="29" t="s">
        <v>152</v>
      </c>
      <c r="C13" s="27" t="s">
        <v>88</v>
      </c>
      <c r="D13" s="11">
        <v>2</v>
      </c>
      <c r="E13" s="12" t="s">
        <v>11</v>
      </c>
      <c r="F13" s="11">
        <v>480</v>
      </c>
      <c r="G13" s="8">
        <f t="shared" si="0"/>
        <v>2.8764044943820224</v>
      </c>
      <c r="H13" s="5">
        <f t="shared" si="1"/>
        <v>7.2930711610486894</v>
      </c>
      <c r="I13" s="4">
        <f>H13/$G$19</f>
        <v>0.27458922082352644</v>
      </c>
      <c r="J13" s="24" t="s">
        <v>16</v>
      </c>
      <c r="K13" s="1"/>
    </row>
    <row r="14" spans="1:250" ht="20.100000000000001" customHeight="1" thickBot="1" x14ac:dyDescent="0.25">
      <c r="A14" s="15">
        <v>6</v>
      </c>
      <c r="B14" s="29" t="s">
        <v>153</v>
      </c>
      <c r="C14" s="30" t="s">
        <v>154</v>
      </c>
      <c r="D14" s="11">
        <v>10</v>
      </c>
      <c r="E14" s="12" t="s">
        <v>11</v>
      </c>
      <c r="F14" s="11">
        <v>120</v>
      </c>
      <c r="G14" s="8">
        <f t="shared" si="0"/>
        <v>3.595505617977528</v>
      </c>
      <c r="H14" s="5">
        <f t="shared" si="1"/>
        <v>10.888576779026216</v>
      </c>
      <c r="I14" s="4">
        <f>H14/$G$19</f>
        <v>0.40996251751916657</v>
      </c>
      <c r="J14" s="24" t="s">
        <v>16</v>
      </c>
      <c r="K14" s="1"/>
    </row>
    <row r="15" spans="1:250" ht="20.100000000000001" customHeight="1" thickBot="1" x14ac:dyDescent="0.25">
      <c r="A15" s="15">
        <v>7</v>
      </c>
      <c r="B15" s="85" t="s">
        <v>155</v>
      </c>
      <c r="C15" s="27" t="s">
        <v>156</v>
      </c>
      <c r="D15" s="11">
        <v>15</v>
      </c>
      <c r="E15" s="12" t="s">
        <v>11</v>
      </c>
      <c r="F15" s="11">
        <v>300</v>
      </c>
      <c r="G15" s="8">
        <f t="shared" si="0"/>
        <v>13.48314606741573</v>
      </c>
      <c r="H15" s="5">
        <f t="shared" si="1"/>
        <v>24.371722846441948</v>
      </c>
      <c r="I15" s="4">
        <f>H15/$G$19</f>
        <v>0.91761238012781732</v>
      </c>
      <c r="J15" s="24" t="s">
        <v>17</v>
      </c>
      <c r="K15" s="1"/>
    </row>
    <row r="16" spans="1:250" ht="34.5" customHeight="1" thickBot="1" x14ac:dyDescent="0.25">
      <c r="A16" s="15">
        <v>8</v>
      </c>
      <c r="B16" s="84" t="s">
        <v>157</v>
      </c>
      <c r="C16" s="27" t="s">
        <v>156</v>
      </c>
      <c r="D16" s="11">
        <v>15</v>
      </c>
      <c r="E16" s="12" t="s">
        <v>11</v>
      </c>
      <c r="F16" s="11">
        <v>30</v>
      </c>
      <c r="G16" s="8">
        <f t="shared" si="0"/>
        <v>1.348314606741573</v>
      </c>
      <c r="H16" s="5">
        <f t="shared" si="1"/>
        <v>25.720037453183522</v>
      </c>
      <c r="I16" s="4">
        <f>H16/$G$19</f>
        <v>0.96837736638868244</v>
      </c>
      <c r="J16" s="24" t="s">
        <v>18</v>
      </c>
      <c r="K16" s="1"/>
    </row>
    <row r="17" spans="1:27" ht="13.5" thickBot="1" x14ac:dyDescent="0.25">
      <c r="A17" s="15">
        <v>9</v>
      </c>
      <c r="B17" s="13" t="s">
        <v>158</v>
      </c>
      <c r="C17" s="11" t="s">
        <v>159</v>
      </c>
      <c r="D17" s="11">
        <v>4</v>
      </c>
      <c r="E17" s="12" t="s">
        <v>13</v>
      </c>
      <c r="F17" s="11">
        <v>120</v>
      </c>
      <c r="G17" s="8">
        <f t="shared" si="0"/>
        <v>0.33595800524934383</v>
      </c>
      <c r="H17" s="5">
        <f t="shared" si="1"/>
        <v>26.055995458432868</v>
      </c>
      <c r="I17" s="4">
        <f>H17/$G$19</f>
        <v>0.98102641983320948</v>
      </c>
      <c r="J17" s="24" t="s">
        <v>18</v>
      </c>
      <c r="K17" s="1"/>
      <c r="L17"/>
      <c r="M17"/>
      <c r="N17"/>
      <c r="O17"/>
      <c r="P17"/>
      <c r="Q17"/>
      <c r="R17"/>
      <c r="S17"/>
      <c r="T17"/>
      <c r="U17"/>
      <c r="V17"/>
      <c r="W17"/>
      <c r="X17"/>
      <c r="Y17"/>
      <c r="Z17"/>
      <c r="AA17"/>
    </row>
    <row r="18" spans="1:27" ht="13.5" thickBot="1" x14ac:dyDescent="0.25">
      <c r="A18" s="15">
        <v>10</v>
      </c>
      <c r="B18" s="85" t="s">
        <v>160</v>
      </c>
      <c r="C18" s="11" t="s">
        <v>161</v>
      </c>
      <c r="D18" s="11">
        <v>6</v>
      </c>
      <c r="E18" s="12" t="s">
        <v>13</v>
      </c>
      <c r="F18" s="11">
        <v>120</v>
      </c>
      <c r="G18" s="8">
        <f t="shared" si="0"/>
        <v>0.50393700787401574</v>
      </c>
      <c r="H18" s="5">
        <f t="shared" si="1"/>
        <v>26.559932466306883</v>
      </c>
      <c r="I18" s="4">
        <f>H18/$G$19</f>
        <v>1</v>
      </c>
      <c r="J18" s="24" t="s">
        <v>18</v>
      </c>
      <c r="K18" s="1"/>
      <c r="L18"/>
      <c r="M18"/>
      <c r="N18"/>
      <c r="O18"/>
      <c r="P18"/>
      <c r="Q18"/>
      <c r="R18"/>
      <c r="S18"/>
      <c r="T18"/>
      <c r="U18"/>
      <c r="V18"/>
      <c r="W18"/>
      <c r="X18"/>
      <c r="Y18"/>
      <c r="Z18"/>
      <c r="AA18"/>
    </row>
    <row r="19" spans="1:27" ht="13.5" thickBot="1" x14ac:dyDescent="0.25">
      <c r="A19" s="76"/>
      <c r="B19" s="3"/>
      <c r="C19" s="3"/>
      <c r="D19" s="77"/>
      <c r="E19" s="3"/>
      <c r="F19" s="3"/>
      <c r="G19" s="87">
        <f>SUM(G9:G18)</f>
        <v>26.559932466306883</v>
      </c>
      <c r="H19" s="6"/>
      <c r="I19" s="6"/>
      <c r="J19" s="7"/>
      <c r="K19" s="1"/>
    </row>
    <row r="20" spans="1:27" x14ac:dyDescent="0.2">
      <c r="A20" s="76"/>
      <c r="B20" s="3"/>
      <c r="C20" s="3"/>
      <c r="D20" s="77"/>
      <c r="E20" s="3"/>
      <c r="F20" s="3"/>
      <c r="G20" s="1"/>
      <c r="H20" s="1"/>
      <c r="I20" s="1"/>
      <c r="J20" s="1"/>
      <c r="K20" s="1"/>
    </row>
    <row r="21" spans="1:27" s="1" customFormat="1" x14ac:dyDescent="0.2">
      <c r="A21" s="76"/>
      <c r="B21" s="3"/>
      <c r="C21" s="3"/>
      <c r="D21" s="77"/>
      <c r="E21" s="3"/>
      <c r="F21" s="3"/>
      <c r="P21" s="3"/>
      <c r="Q21" s="3"/>
      <c r="R21" s="3"/>
      <c r="S21" s="3"/>
      <c r="T21" s="3"/>
      <c r="U21" s="3"/>
      <c r="V21" s="3"/>
      <c r="W21" s="3"/>
      <c r="X21" s="3"/>
      <c r="Y21" s="3"/>
      <c r="Z21" s="3"/>
      <c r="AA21" s="3"/>
    </row>
    <row r="22" spans="1:27" s="1" customFormat="1" x14ac:dyDescent="0.2">
      <c r="B22" s="10" t="s">
        <v>19</v>
      </c>
      <c r="D22" s="17"/>
      <c r="I22" s="89" t="s">
        <v>232</v>
      </c>
      <c r="J22" s="89" t="s">
        <v>233</v>
      </c>
      <c r="P22" s="3"/>
      <c r="Q22" s="3"/>
      <c r="R22" s="3"/>
      <c r="S22" s="3"/>
      <c r="T22" s="3"/>
      <c r="U22" s="3"/>
      <c r="V22" s="3"/>
      <c r="W22" s="3"/>
      <c r="X22" s="3"/>
      <c r="Y22" s="3"/>
      <c r="Z22" s="3"/>
      <c r="AA22" s="3"/>
    </row>
    <row r="23" spans="1:27" s="1" customFormat="1" x14ac:dyDescent="0.2">
      <c r="D23" s="17"/>
      <c r="I23" s="90">
        <f>6*100/10</f>
        <v>60</v>
      </c>
      <c r="J23" s="91" t="s">
        <v>16</v>
      </c>
      <c r="P23" s="3"/>
      <c r="Q23" s="3"/>
      <c r="R23" s="3"/>
      <c r="S23" s="3"/>
      <c r="T23" s="3"/>
      <c r="U23" s="3"/>
      <c r="V23" s="3"/>
      <c r="W23" s="3"/>
      <c r="X23" s="3"/>
      <c r="Y23" s="3"/>
      <c r="Z23" s="3"/>
      <c r="AA23" s="3"/>
    </row>
    <row r="24" spans="1:27" s="1" customFormat="1" x14ac:dyDescent="0.2">
      <c r="D24" s="17"/>
      <c r="I24" s="90">
        <f>1*100/10</f>
        <v>10</v>
      </c>
      <c r="J24" s="91" t="s">
        <v>17</v>
      </c>
      <c r="P24" s="3"/>
      <c r="Q24" s="3"/>
      <c r="R24" s="3"/>
      <c r="S24" s="3"/>
      <c r="T24" s="3"/>
      <c r="U24" s="3"/>
      <c r="V24" s="3"/>
      <c r="W24" s="3"/>
      <c r="X24" s="3"/>
      <c r="Y24" s="3"/>
      <c r="Z24" s="3"/>
      <c r="AA24" s="3"/>
    </row>
    <row r="25" spans="1:27" s="1" customFormat="1" x14ac:dyDescent="0.2">
      <c r="D25" s="17"/>
      <c r="I25" s="90">
        <f>3*100/10</f>
        <v>30</v>
      </c>
      <c r="J25" s="91" t="s">
        <v>18</v>
      </c>
      <c r="P25" s="3"/>
      <c r="Q25" s="3"/>
      <c r="R25" s="3"/>
      <c r="S25" s="3"/>
      <c r="T25" s="3"/>
      <c r="U25" s="3"/>
      <c r="V25" s="3"/>
      <c r="W25" s="3"/>
      <c r="X25" s="3"/>
      <c r="Y25" s="3"/>
      <c r="Z25" s="3"/>
      <c r="AA25" s="3"/>
    </row>
    <row r="26" spans="1:27" s="1" customFormat="1" x14ac:dyDescent="0.2">
      <c r="D26" s="17"/>
      <c r="P26" s="3"/>
      <c r="Q26" s="3"/>
      <c r="R26" s="3"/>
      <c r="S26" s="3"/>
      <c r="T26" s="3"/>
      <c r="U26" s="3"/>
      <c r="V26" s="3"/>
      <c r="W26" s="3"/>
      <c r="X26" s="3"/>
      <c r="Y26" s="3"/>
      <c r="Z26" s="3"/>
      <c r="AA26" s="3"/>
    </row>
    <row r="27" spans="1:27" s="1" customFormat="1" x14ac:dyDescent="0.2">
      <c r="D27" s="17"/>
      <c r="P27" s="3"/>
      <c r="Q27" s="3"/>
      <c r="R27" s="3"/>
      <c r="S27" s="3"/>
      <c r="T27" s="3"/>
      <c r="U27" s="3"/>
      <c r="V27" s="3"/>
      <c r="W27" s="3"/>
      <c r="X27" s="3"/>
      <c r="Y27" s="3"/>
      <c r="Z27" s="3"/>
      <c r="AA27" s="3"/>
    </row>
    <row r="28" spans="1:27" s="1" customFormat="1" x14ac:dyDescent="0.2">
      <c r="B28" s="82"/>
      <c r="D28" s="17"/>
      <c r="P28" s="3"/>
      <c r="Q28" s="3"/>
      <c r="R28" s="3"/>
      <c r="S28" s="3"/>
      <c r="T28" s="3"/>
      <c r="U28" s="3"/>
      <c r="V28" s="3"/>
      <c r="W28" s="3"/>
      <c r="X28" s="3"/>
      <c r="Y28" s="3"/>
      <c r="Z28" s="3"/>
      <c r="AA28" s="3"/>
    </row>
    <row r="29" spans="1:27" s="1" customFormat="1" x14ac:dyDescent="0.2">
      <c r="D29" s="17"/>
      <c r="P29" s="3"/>
      <c r="Q29" s="3"/>
      <c r="R29" s="3"/>
      <c r="S29" s="3"/>
      <c r="T29" s="3"/>
      <c r="U29" s="3"/>
      <c r="V29" s="3"/>
      <c r="W29" s="3"/>
      <c r="X29" s="3"/>
      <c r="Y29" s="3"/>
      <c r="Z29" s="3"/>
      <c r="AA29" s="3"/>
    </row>
    <row r="30" spans="1:27" s="1" customFormat="1" x14ac:dyDescent="0.2">
      <c r="D30" s="17"/>
      <c r="P30" s="3"/>
      <c r="Q30" s="3"/>
      <c r="R30" s="3"/>
      <c r="S30" s="3"/>
      <c r="T30" s="3"/>
      <c r="U30" s="3"/>
      <c r="V30" s="3"/>
      <c r="W30" s="3"/>
      <c r="X30" s="3"/>
      <c r="Y30" s="3"/>
      <c r="Z30" s="3"/>
      <c r="AA30" s="3"/>
    </row>
    <row r="31" spans="1:27" s="1" customFormat="1" x14ac:dyDescent="0.2">
      <c r="D31" s="17"/>
      <c r="P31" s="3"/>
      <c r="Q31" s="3"/>
      <c r="R31" s="3"/>
      <c r="S31" s="3"/>
      <c r="T31" s="3"/>
      <c r="U31" s="3"/>
      <c r="V31" s="3"/>
      <c r="W31" s="3"/>
      <c r="X31" s="3"/>
      <c r="Y31" s="3"/>
      <c r="Z31" s="3"/>
      <c r="AA31" s="3"/>
    </row>
    <row r="32" spans="1:27" s="1" customFormat="1" x14ac:dyDescent="0.2">
      <c r="D32" s="17"/>
      <c r="P32" s="3"/>
      <c r="Q32" s="3"/>
      <c r="R32" s="3"/>
      <c r="S32" s="3"/>
      <c r="T32" s="3"/>
      <c r="U32" s="3"/>
      <c r="V32" s="3"/>
      <c r="W32" s="3"/>
      <c r="X32" s="3"/>
      <c r="Y32" s="3"/>
      <c r="Z32" s="3"/>
      <c r="AA32" s="3"/>
    </row>
    <row r="33" spans="4:27" s="1" customFormat="1" x14ac:dyDescent="0.2">
      <c r="D33" s="17"/>
      <c r="P33" s="3"/>
      <c r="Q33" s="3"/>
      <c r="R33" s="3"/>
      <c r="S33" s="3"/>
      <c r="T33" s="3"/>
      <c r="U33" s="3"/>
      <c r="V33" s="3"/>
      <c r="W33" s="3"/>
      <c r="X33" s="3"/>
      <c r="Y33" s="3"/>
      <c r="Z33" s="3"/>
      <c r="AA33" s="3"/>
    </row>
    <row r="34" spans="4:27" s="1" customFormat="1" x14ac:dyDescent="0.2">
      <c r="D34" s="17"/>
      <c r="P34" s="3"/>
      <c r="Q34" s="3"/>
      <c r="R34" s="3"/>
      <c r="S34" s="3"/>
      <c r="T34" s="3"/>
      <c r="U34" s="3"/>
      <c r="V34" s="3"/>
      <c r="W34" s="3"/>
      <c r="X34" s="3"/>
      <c r="Y34" s="3"/>
      <c r="Z34" s="3"/>
      <c r="AA34" s="3"/>
    </row>
    <row r="35" spans="4:27" s="1" customFormat="1" x14ac:dyDescent="0.2">
      <c r="D35" s="17"/>
      <c r="P35" s="3"/>
      <c r="Q35" s="3"/>
      <c r="R35" s="3"/>
      <c r="S35" s="3"/>
      <c r="T35" s="3"/>
      <c r="U35" s="3"/>
      <c r="V35" s="3"/>
      <c r="W35" s="3"/>
      <c r="X35" s="3"/>
      <c r="Y35" s="3"/>
      <c r="Z35" s="3"/>
      <c r="AA35" s="3"/>
    </row>
    <row r="36" spans="4:27" s="1" customFormat="1" x14ac:dyDescent="0.2">
      <c r="D36" s="17"/>
      <c r="P36" s="3"/>
      <c r="Q36" s="3"/>
      <c r="R36" s="3"/>
      <c r="S36" s="3"/>
      <c r="T36" s="3"/>
      <c r="U36" s="3"/>
      <c r="V36" s="3"/>
      <c r="W36" s="3"/>
      <c r="X36" s="3"/>
      <c r="Y36" s="3"/>
      <c r="Z36" s="3"/>
      <c r="AA36" s="3"/>
    </row>
    <row r="37" spans="4:27" s="1" customFormat="1" x14ac:dyDescent="0.2">
      <c r="D37" s="17"/>
      <c r="P37" s="3"/>
      <c r="Q37" s="3"/>
      <c r="R37" s="3"/>
      <c r="S37" s="3"/>
      <c r="T37" s="3"/>
      <c r="U37" s="3"/>
      <c r="V37" s="3"/>
      <c r="W37" s="3"/>
      <c r="X37" s="3"/>
      <c r="Y37" s="3"/>
      <c r="Z37" s="3"/>
      <c r="AA37" s="3"/>
    </row>
    <row r="38" spans="4:27" s="1" customFormat="1" x14ac:dyDescent="0.2">
      <c r="D38" s="17"/>
      <c r="P38" s="3"/>
      <c r="Q38" s="3"/>
      <c r="R38" s="3"/>
      <c r="S38" s="3"/>
      <c r="T38" s="3"/>
      <c r="U38" s="3"/>
      <c r="V38" s="3"/>
      <c r="W38" s="3"/>
      <c r="X38" s="3"/>
      <c r="Y38" s="3"/>
      <c r="Z38" s="3"/>
      <c r="AA38" s="3"/>
    </row>
    <row r="39" spans="4:27" s="1" customFormat="1" x14ac:dyDescent="0.2">
      <c r="D39" s="17"/>
      <c r="P39" s="3"/>
      <c r="Q39" s="3"/>
      <c r="R39" s="3"/>
      <c r="S39" s="3"/>
      <c r="T39" s="3"/>
      <c r="U39" s="3"/>
      <c r="V39" s="3"/>
      <c r="W39" s="3"/>
      <c r="X39" s="3"/>
      <c r="Y39" s="3"/>
      <c r="Z39" s="3"/>
      <c r="AA39" s="3"/>
    </row>
    <row r="40" spans="4:27" s="1" customFormat="1" x14ac:dyDescent="0.2">
      <c r="D40" s="17"/>
      <c r="P40" s="3"/>
      <c r="Q40" s="3"/>
      <c r="R40" s="3"/>
      <c r="S40" s="3"/>
      <c r="T40" s="3"/>
      <c r="U40" s="3"/>
      <c r="V40" s="3"/>
      <c r="W40" s="3"/>
      <c r="X40" s="3"/>
      <c r="Y40" s="3"/>
      <c r="Z40" s="3"/>
      <c r="AA40" s="3"/>
    </row>
    <row r="41" spans="4:27" s="1" customFormat="1" x14ac:dyDescent="0.2">
      <c r="D41" s="17"/>
      <c r="P41" s="3"/>
      <c r="Q41" s="3"/>
      <c r="R41" s="3"/>
      <c r="S41" s="3"/>
      <c r="T41" s="3"/>
      <c r="U41" s="3"/>
      <c r="V41" s="3"/>
      <c r="W41" s="3"/>
      <c r="X41" s="3"/>
      <c r="Y41" s="3"/>
      <c r="Z41" s="3"/>
      <c r="AA41" s="3"/>
    </row>
    <row r="42" spans="4:27" s="1" customFormat="1" x14ac:dyDescent="0.2">
      <c r="D42" s="17"/>
      <c r="P42" s="3"/>
      <c r="Q42" s="3"/>
      <c r="R42" s="3"/>
      <c r="S42" s="3"/>
      <c r="T42" s="3"/>
      <c r="U42" s="3"/>
      <c r="V42" s="3"/>
      <c r="W42" s="3"/>
      <c r="X42" s="3"/>
      <c r="Y42" s="3"/>
      <c r="Z42" s="3"/>
      <c r="AA42" s="3"/>
    </row>
    <row r="43" spans="4:27" s="1" customFormat="1" x14ac:dyDescent="0.2">
      <c r="D43" s="17"/>
      <c r="P43" s="3"/>
      <c r="Q43" s="3"/>
      <c r="R43" s="3"/>
      <c r="S43" s="3"/>
      <c r="T43" s="3"/>
      <c r="U43" s="3"/>
      <c r="V43" s="3"/>
      <c r="W43" s="3"/>
      <c r="X43" s="3"/>
      <c r="Y43" s="3"/>
      <c r="Z43" s="3"/>
      <c r="AA43" s="3"/>
    </row>
  </sheetData>
  <mergeCells count="18">
    <mergeCell ref="A1:A3"/>
    <mergeCell ref="B1:D3"/>
    <mergeCell ref="E1:F3"/>
    <mergeCell ref="G1:J6"/>
    <mergeCell ref="A4:B5"/>
    <mergeCell ref="C4:F5"/>
    <mergeCell ref="A6:B6"/>
    <mergeCell ref="C6:F6"/>
    <mergeCell ref="G7:G8"/>
    <mergeCell ref="H7:H8"/>
    <mergeCell ref="I7:I8"/>
    <mergeCell ref="J7:J8"/>
    <mergeCell ref="A7:A8"/>
    <mergeCell ref="B7:B8"/>
    <mergeCell ref="C7:C8"/>
    <mergeCell ref="D7:D8"/>
    <mergeCell ref="E7:E8"/>
    <mergeCell ref="F7:F8"/>
  </mergeCells>
  <dataValidations count="1">
    <dataValidation type="list" allowBlank="1" showInputMessage="1" showErrorMessage="1" sqref="E9:E18">
      <formula1>$IP$1:$IP$7</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P46"/>
  <sheetViews>
    <sheetView topLeftCell="A13" workbookViewId="0">
      <selection activeCell="J28" sqref="I25:J28"/>
    </sheetView>
  </sheetViews>
  <sheetFormatPr baseColWidth="10" defaultRowHeight="12.75" x14ac:dyDescent="0.2"/>
  <cols>
    <col min="1" max="1" width="5.28515625" customWidth="1"/>
    <col min="2" max="2" width="93.85546875" customWidth="1"/>
    <col min="3" max="3" width="23.85546875" bestFit="1" customWidth="1"/>
    <col min="4" max="4" width="8.42578125" style="18" customWidth="1"/>
    <col min="5" max="5" width="13" customWidth="1"/>
    <col min="6" max="6" width="13.140625" customWidth="1"/>
    <col min="7" max="7" width="9.5703125" customWidth="1"/>
    <col min="8" max="8" width="9.85546875" customWidth="1"/>
    <col min="10" max="10" width="11" customWidth="1"/>
    <col min="11" max="11" width="12.28515625" bestFit="1" customWidth="1"/>
    <col min="12" max="15" width="11.42578125" style="1"/>
    <col min="16" max="27" width="11.42578125" style="3"/>
  </cols>
  <sheetData>
    <row r="1" spans="1:250" ht="12.75" customHeight="1" x14ac:dyDescent="0.2">
      <c r="A1" s="34"/>
      <c r="B1" s="59" t="s">
        <v>21</v>
      </c>
      <c r="C1" s="60"/>
      <c r="D1" s="60"/>
      <c r="E1" s="69">
        <v>39763</v>
      </c>
      <c r="F1" s="70"/>
      <c r="G1" s="49"/>
      <c r="H1" s="50"/>
      <c r="I1" s="50"/>
      <c r="J1" s="51"/>
      <c r="K1" s="1"/>
      <c r="IP1" t="s">
        <v>10</v>
      </c>
    </row>
    <row r="2" spans="1:250" ht="12.75" customHeight="1" x14ac:dyDescent="0.2">
      <c r="A2" s="35"/>
      <c r="B2" s="61"/>
      <c r="C2" s="62"/>
      <c r="D2" s="62"/>
      <c r="E2" s="71"/>
      <c r="F2" s="72"/>
      <c r="G2" s="52"/>
      <c r="H2" s="53"/>
      <c r="I2" s="53"/>
      <c r="J2" s="54"/>
      <c r="K2" s="1"/>
      <c r="IP2" t="s">
        <v>11</v>
      </c>
    </row>
    <row r="3" spans="1:250" ht="24" customHeight="1" thickBot="1" x14ac:dyDescent="0.25">
      <c r="A3" s="36"/>
      <c r="B3" s="63"/>
      <c r="C3" s="64"/>
      <c r="D3" s="64"/>
      <c r="E3" s="73"/>
      <c r="F3" s="74"/>
      <c r="G3" s="52"/>
      <c r="H3" s="53"/>
      <c r="I3" s="53"/>
      <c r="J3" s="54"/>
      <c r="K3" s="1"/>
      <c r="IP3" t="s">
        <v>12</v>
      </c>
    </row>
    <row r="4" spans="1:250" x14ac:dyDescent="0.2">
      <c r="A4" s="40" t="s">
        <v>79</v>
      </c>
      <c r="B4" s="41"/>
      <c r="C4" s="40" t="s">
        <v>44</v>
      </c>
      <c r="D4" s="41"/>
      <c r="E4" s="41"/>
      <c r="F4" s="44"/>
      <c r="G4" s="52"/>
      <c r="H4" s="53"/>
      <c r="I4" s="53"/>
      <c r="J4" s="54"/>
      <c r="K4" s="1"/>
      <c r="IP4" t="s">
        <v>13</v>
      </c>
    </row>
    <row r="5" spans="1:250" ht="13.5" thickBot="1" x14ac:dyDescent="0.25">
      <c r="A5" s="42"/>
      <c r="B5" s="43"/>
      <c r="C5" s="42"/>
      <c r="D5" s="43"/>
      <c r="E5" s="43"/>
      <c r="F5" s="45"/>
      <c r="G5" s="52"/>
      <c r="H5" s="53"/>
      <c r="I5" s="53"/>
      <c r="J5" s="54"/>
      <c r="K5" s="1"/>
      <c r="IP5" t="s">
        <v>14</v>
      </c>
    </row>
    <row r="6" spans="1:250" ht="18" customHeight="1" thickBot="1" x14ac:dyDescent="0.25">
      <c r="A6" s="46" t="s">
        <v>48</v>
      </c>
      <c r="B6" s="48"/>
      <c r="C6" s="46" t="s">
        <v>80</v>
      </c>
      <c r="D6" s="47"/>
      <c r="E6" s="47"/>
      <c r="F6" s="48"/>
      <c r="G6" s="55"/>
      <c r="H6" s="56"/>
      <c r="I6" s="56"/>
      <c r="J6" s="57"/>
      <c r="K6" s="1"/>
      <c r="IP6" t="s">
        <v>15</v>
      </c>
    </row>
    <row r="7" spans="1:250" ht="13.5" thickBot="1" x14ac:dyDescent="0.25">
      <c r="A7" s="37" t="s">
        <v>20</v>
      </c>
      <c r="B7" s="67" t="s">
        <v>0</v>
      </c>
      <c r="C7" s="39" t="s">
        <v>1</v>
      </c>
      <c r="D7" s="75" t="s">
        <v>2</v>
      </c>
      <c r="E7" s="37" t="s">
        <v>3</v>
      </c>
      <c r="F7" s="39" t="s">
        <v>4</v>
      </c>
      <c r="G7" s="58" t="s">
        <v>6</v>
      </c>
      <c r="H7" s="58" t="s">
        <v>7</v>
      </c>
      <c r="I7" s="65" t="s">
        <v>9</v>
      </c>
      <c r="J7" s="34" t="s">
        <v>8</v>
      </c>
      <c r="K7" s="1"/>
      <c r="IP7" t="s">
        <v>5</v>
      </c>
    </row>
    <row r="8" spans="1:250" ht="13.5" thickBot="1" x14ac:dyDescent="0.25">
      <c r="A8" s="38"/>
      <c r="B8" s="68"/>
      <c r="C8" s="39"/>
      <c r="D8" s="75"/>
      <c r="E8" s="38"/>
      <c r="F8" s="39"/>
      <c r="G8" s="55"/>
      <c r="H8" s="55"/>
      <c r="I8" s="66"/>
      <c r="J8" s="36" t="s">
        <v>8</v>
      </c>
      <c r="K8" s="1"/>
    </row>
    <row r="9" spans="1:250" ht="29.25" customHeight="1" thickBot="1" x14ac:dyDescent="0.25">
      <c r="A9" s="15">
        <v>1</v>
      </c>
      <c r="B9" s="28" t="s">
        <v>81</v>
      </c>
      <c r="C9" s="27" t="s">
        <v>23</v>
      </c>
      <c r="D9" s="11">
        <v>3</v>
      </c>
      <c r="E9" s="12" t="s">
        <v>10</v>
      </c>
      <c r="F9" s="11">
        <v>10</v>
      </c>
      <c r="G9" s="8">
        <f t="shared" ref="G9:G21" si="0">IF($E9="Anual",+(F9*$D9)/60/285.75,IF($E9="Semestral",+(F9*$D9)/60/142.875,IF($E9="Mensual",F9*$D9/60/23.8125,IF($E9="Semanal",(F9*$D9/60/5.5625),IF($E9="Trimestral",(F9*$D9/60/71.4375),IF($E9="Diaria",(F9*$D9/60),IF($E9="Quincenal",(F9*$D9/60/12.125),"no datos")))))))</f>
        <v>0.5</v>
      </c>
      <c r="H9" s="5">
        <f>G9</f>
        <v>0.5</v>
      </c>
      <c r="I9" s="4">
        <f>H9/$G$22</f>
        <v>4.7390841320553781E-2</v>
      </c>
      <c r="J9" s="24" t="s">
        <v>16</v>
      </c>
      <c r="K9" s="1"/>
    </row>
    <row r="10" spans="1:250" ht="27" customHeight="1" thickBot="1" x14ac:dyDescent="0.25">
      <c r="A10" s="15">
        <v>2</v>
      </c>
      <c r="B10" s="19" t="s">
        <v>82</v>
      </c>
      <c r="C10" s="11" t="s">
        <v>83</v>
      </c>
      <c r="D10" s="11">
        <v>1</v>
      </c>
      <c r="E10" s="12" t="s">
        <v>10</v>
      </c>
      <c r="F10" s="11">
        <v>30</v>
      </c>
      <c r="G10" s="8">
        <f t="shared" si="0"/>
        <v>0.5</v>
      </c>
      <c r="H10" s="5">
        <f t="shared" ref="H10:H21" si="1">G10+H9</f>
        <v>1</v>
      </c>
      <c r="I10" s="4">
        <f>H10/$G$22</f>
        <v>9.4781682641107562E-2</v>
      </c>
      <c r="J10" s="24" t="s">
        <v>16</v>
      </c>
      <c r="K10" s="1"/>
    </row>
    <row r="11" spans="1:250" ht="30" customHeight="1" thickBot="1" x14ac:dyDescent="0.25">
      <c r="A11" s="15">
        <v>3</v>
      </c>
      <c r="B11" s="28" t="s">
        <v>84</v>
      </c>
      <c r="C11" s="11" t="s">
        <v>85</v>
      </c>
      <c r="D11" s="11">
        <v>4</v>
      </c>
      <c r="E11" s="12" t="s">
        <v>10</v>
      </c>
      <c r="F11" s="11">
        <v>10</v>
      </c>
      <c r="G11" s="8">
        <f t="shared" si="0"/>
        <v>0.66666666666666663</v>
      </c>
      <c r="H11" s="5">
        <f t="shared" si="1"/>
        <v>1.6666666666666665</v>
      </c>
      <c r="I11" s="4">
        <f>H11/$G$22</f>
        <v>0.15796947106851258</v>
      </c>
      <c r="J11" s="24" t="s">
        <v>16</v>
      </c>
      <c r="K11" s="1"/>
    </row>
    <row r="12" spans="1:250" ht="31.5" customHeight="1" thickBot="1" x14ac:dyDescent="0.25">
      <c r="A12" s="15">
        <v>4</v>
      </c>
      <c r="B12" s="29" t="s">
        <v>86</v>
      </c>
      <c r="C12" s="27" t="s">
        <v>83</v>
      </c>
      <c r="D12" s="11">
        <v>1</v>
      </c>
      <c r="E12" s="12" t="s">
        <v>11</v>
      </c>
      <c r="F12" s="11">
        <v>120</v>
      </c>
      <c r="G12" s="8">
        <f t="shared" si="0"/>
        <v>0.3595505617977528</v>
      </c>
      <c r="H12" s="5">
        <f t="shared" si="1"/>
        <v>2.0262172284644193</v>
      </c>
      <c r="I12" s="4">
        <f>H12/$G$22</f>
        <v>0.19204827831025911</v>
      </c>
      <c r="J12" s="24" t="s">
        <v>16</v>
      </c>
      <c r="K12" s="1"/>
    </row>
    <row r="13" spans="1:250" ht="26.25" customHeight="1" thickBot="1" x14ac:dyDescent="0.25">
      <c r="A13" s="15">
        <v>5</v>
      </c>
      <c r="B13" s="29" t="s">
        <v>87</v>
      </c>
      <c r="C13" s="27" t="s">
        <v>88</v>
      </c>
      <c r="D13" s="11">
        <v>3</v>
      </c>
      <c r="E13" s="12" t="s">
        <v>11</v>
      </c>
      <c r="F13" s="11">
        <v>60</v>
      </c>
      <c r="G13" s="8">
        <f t="shared" si="0"/>
        <v>0.5393258426966292</v>
      </c>
      <c r="H13" s="5">
        <f t="shared" si="1"/>
        <v>2.5655430711610485</v>
      </c>
      <c r="I13" s="4">
        <f>H13/$G$22</f>
        <v>0.24316648917287892</v>
      </c>
      <c r="J13" s="24" t="s">
        <v>16</v>
      </c>
      <c r="K13" s="1"/>
    </row>
    <row r="14" spans="1:250" ht="20.100000000000001" customHeight="1" thickBot="1" x14ac:dyDescent="0.25">
      <c r="A14" s="15">
        <v>6</v>
      </c>
      <c r="B14" s="29" t="s">
        <v>90</v>
      </c>
      <c r="C14" s="30" t="s">
        <v>89</v>
      </c>
      <c r="D14" s="11">
        <v>1</v>
      </c>
      <c r="E14" s="12" t="s">
        <v>11</v>
      </c>
      <c r="F14" s="11">
        <v>960</v>
      </c>
      <c r="G14" s="8">
        <f t="shared" si="0"/>
        <v>2.8764044943820224</v>
      </c>
      <c r="H14" s="5">
        <f t="shared" si="1"/>
        <v>5.4419475655430709</v>
      </c>
      <c r="I14" s="4">
        <f>H14/$G$22</f>
        <v>0.5157969471068512</v>
      </c>
      <c r="J14" s="24" t="s">
        <v>16</v>
      </c>
      <c r="K14" s="1"/>
    </row>
    <row r="15" spans="1:250" ht="20.100000000000001" customHeight="1" thickBot="1" x14ac:dyDescent="0.25">
      <c r="A15" s="15">
        <v>7</v>
      </c>
      <c r="B15" s="85" t="s">
        <v>91</v>
      </c>
      <c r="C15" s="27" t="s">
        <v>92</v>
      </c>
      <c r="D15" s="11">
        <v>2</v>
      </c>
      <c r="E15" s="12" t="s">
        <v>11</v>
      </c>
      <c r="F15" s="11">
        <v>60</v>
      </c>
      <c r="G15" s="8">
        <f t="shared" si="0"/>
        <v>0.3595505617977528</v>
      </c>
      <c r="H15" s="5">
        <f t="shared" si="1"/>
        <v>5.8014981273408237</v>
      </c>
      <c r="I15" s="4">
        <f>H15/$G$22</f>
        <v>0.5498757543485977</v>
      </c>
      <c r="J15" s="24" t="s">
        <v>16</v>
      </c>
      <c r="K15" s="1"/>
    </row>
    <row r="16" spans="1:250" ht="34.5" customHeight="1" thickBot="1" x14ac:dyDescent="0.25">
      <c r="A16" s="15">
        <v>8</v>
      </c>
      <c r="B16" s="84" t="s">
        <v>93</v>
      </c>
      <c r="C16" s="27" t="s">
        <v>231</v>
      </c>
      <c r="D16" s="11">
        <v>3</v>
      </c>
      <c r="E16" s="12" t="s">
        <v>11</v>
      </c>
      <c r="F16" s="11">
        <v>180</v>
      </c>
      <c r="G16" s="8">
        <f t="shared" si="0"/>
        <v>1.6179775280898876</v>
      </c>
      <c r="H16" s="5">
        <f t="shared" si="1"/>
        <v>7.4194756554307109</v>
      </c>
      <c r="I16" s="4">
        <f>H16/$G$22</f>
        <v>0.70323038693645712</v>
      </c>
      <c r="J16" s="24" t="s">
        <v>16</v>
      </c>
      <c r="K16" s="1"/>
    </row>
    <row r="17" spans="1:27" ht="13.5" thickBot="1" x14ac:dyDescent="0.25">
      <c r="A17" s="15">
        <v>9</v>
      </c>
      <c r="B17" s="13" t="s">
        <v>94</v>
      </c>
      <c r="C17" s="11" t="s">
        <v>127</v>
      </c>
      <c r="D17" s="11">
        <v>5</v>
      </c>
      <c r="E17" s="12" t="s">
        <v>11</v>
      </c>
      <c r="F17" s="11">
        <v>60</v>
      </c>
      <c r="G17" s="8">
        <f t="shared" si="0"/>
        <v>0.898876404494382</v>
      </c>
      <c r="H17" s="5">
        <f t="shared" si="1"/>
        <v>8.3183520599250933</v>
      </c>
      <c r="I17" s="4">
        <f>H17/$G$22</f>
        <v>0.78842740504082354</v>
      </c>
      <c r="J17" s="24" t="s">
        <v>16</v>
      </c>
      <c r="K17" s="1"/>
      <c r="L17"/>
      <c r="M17"/>
      <c r="N17"/>
      <c r="O17"/>
      <c r="P17"/>
      <c r="Q17"/>
      <c r="R17"/>
      <c r="S17"/>
      <c r="T17"/>
      <c r="U17"/>
      <c r="V17"/>
      <c r="W17"/>
      <c r="X17"/>
      <c r="Y17"/>
      <c r="Z17"/>
      <c r="AA17"/>
    </row>
    <row r="18" spans="1:27" ht="13.5" thickBot="1" x14ac:dyDescent="0.25">
      <c r="A18" s="15">
        <v>10</v>
      </c>
      <c r="B18" s="85" t="s">
        <v>95</v>
      </c>
      <c r="C18" s="11" t="s">
        <v>23</v>
      </c>
      <c r="D18" s="11">
        <v>1</v>
      </c>
      <c r="E18" s="12" t="s">
        <v>10</v>
      </c>
      <c r="F18" s="11">
        <v>80</v>
      </c>
      <c r="G18" s="8">
        <f t="shared" si="0"/>
        <v>1.3333333333333333</v>
      </c>
      <c r="H18" s="5">
        <f t="shared" si="1"/>
        <v>9.6516853932584272</v>
      </c>
      <c r="I18" s="4">
        <f>H18/$G$22</f>
        <v>0.91480298189563358</v>
      </c>
      <c r="J18" s="24" t="s">
        <v>17</v>
      </c>
      <c r="K18" s="1"/>
      <c r="L18"/>
      <c r="M18"/>
      <c r="N18"/>
      <c r="O18"/>
      <c r="P18"/>
      <c r="Q18"/>
      <c r="R18"/>
      <c r="S18"/>
      <c r="T18"/>
      <c r="U18"/>
      <c r="V18"/>
      <c r="W18"/>
      <c r="X18"/>
      <c r="Y18"/>
      <c r="Z18"/>
      <c r="AA18"/>
    </row>
    <row r="19" spans="1:27" ht="13.5" thickBot="1" x14ac:dyDescent="0.25">
      <c r="A19" s="15">
        <v>11</v>
      </c>
      <c r="B19" s="85" t="s">
        <v>96</v>
      </c>
      <c r="C19" s="11" t="s">
        <v>92</v>
      </c>
      <c r="D19" s="11"/>
      <c r="E19" s="12" t="s">
        <v>10</v>
      </c>
      <c r="F19" s="11">
        <v>60</v>
      </c>
      <c r="G19" s="8">
        <f t="shared" si="0"/>
        <v>0</v>
      </c>
      <c r="H19" s="5">
        <f t="shared" si="1"/>
        <v>9.6516853932584272</v>
      </c>
      <c r="I19" s="4">
        <f>H19/$G$22</f>
        <v>0.91480298189563358</v>
      </c>
      <c r="J19" s="24" t="s">
        <v>17</v>
      </c>
      <c r="K19" s="1"/>
      <c r="L19"/>
      <c r="M19"/>
      <c r="N19"/>
      <c r="O19"/>
      <c r="P19"/>
      <c r="Q19"/>
      <c r="R19"/>
      <c r="S19"/>
      <c r="T19"/>
      <c r="U19"/>
      <c r="V19"/>
      <c r="W19"/>
      <c r="X19"/>
      <c r="Y19"/>
      <c r="Z19"/>
      <c r="AA19"/>
    </row>
    <row r="20" spans="1:27" ht="13.5" thickBot="1" x14ac:dyDescent="0.25">
      <c r="A20" s="79">
        <v>12</v>
      </c>
      <c r="B20" s="85" t="s">
        <v>97</v>
      </c>
      <c r="C20" s="32" t="s">
        <v>98</v>
      </c>
      <c r="D20" s="32">
        <v>2</v>
      </c>
      <c r="E20" s="80" t="s">
        <v>11</v>
      </c>
      <c r="F20" s="32">
        <v>90</v>
      </c>
      <c r="G20" s="8">
        <f t="shared" si="0"/>
        <v>0.5393258426966292</v>
      </c>
      <c r="H20" s="5">
        <f t="shared" si="1"/>
        <v>10.191011235955056</v>
      </c>
      <c r="I20" s="4">
        <f>H20/$G$22</f>
        <v>0.96592119275825339</v>
      </c>
      <c r="J20" s="24" t="s">
        <v>18</v>
      </c>
      <c r="K20" s="1"/>
      <c r="L20"/>
      <c r="M20"/>
      <c r="N20"/>
      <c r="O20"/>
      <c r="P20"/>
      <c r="Q20"/>
      <c r="R20"/>
      <c r="S20"/>
      <c r="T20"/>
      <c r="U20"/>
      <c r="V20"/>
      <c r="W20"/>
      <c r="X20"/>
      <c r="Y20"/>
      <c r="Z20"/>
      <c r="AA20"/>
    </row>
    <row r="21" spans="1:27" ht="13.5" thickBot="1" x14ac:dyDescent="0.25">
      <c r="A21" s="15">
        <v>13</v>
      </c>
      <c r="B21" s="86" t="s">
        <v>99</v>
      </c>
      <c r="C21" s="11" t="s">
        <v>100</v>
      </c>
      <c r="D21" s="11">
        <v>2</v>
      </c>
      <c r="E21" s="12" t="s">
        <v>11</v>
      </c>
      <c r="F21" s="11">
        <v>60</v>
      </c>
      <c r="G21" s="8">
        <f t="shared" si="0"/>
        <v>0.3595505617977528</v>
      </c>
      <c r="H21" s="5">
        <f t="shared" si="1"/>
        <v>10.55056179775281</v>
      </c>
      <c r="I21" s="4">
        <f>H21/$G$22</f>
        <v>1</v>
      </c>
      <c r="J21" s="24" t="s">
        <v>18</v>
      </c>
      <c r="K21" s="1"/>
      <c r="L21"/>
      <c r="M21"/>
      <c r="N21"/>
      <c r="O21"/>
      <c r="P21"/>
      <c r="Q21"/>
      <c r="R21"/>
      <c r="S21"/>
      <c r="T21"/>
      <c r="U21"/>
      <c r="V21"/>
      <c r="W21"/>
      <c r="X21"/>
      <c r="Y21"/>
      <c r="Z21"/>
      <c r="AA21"/>
    </row>
    <row r="22" spans="1:27" ht="13.5" thickBot="1" x14ac:dyDescent="0.25">
      <c r="A22" s="76"/>
      <c r="B22" s="3"/>
      <c r="C22" s="3"/>
      <c r="D22" s="77"/>
      <c r="E22" s="3"/>
      <c r="F22" s="3"/>
      <c r="G22" s="87">
        <f>SUM(G9:G21)</f>
        <v>10.55056179775281</v>
      </c>
      <c r="H22" s="6"/>
      <c r="I22" s="6"/>
      <c r="J22" s="7"/>
      <c r="K22" s="1"/>
    </row>
    <row r="23" spans="1:27" x14ac:dyDescent="0.2">
      <c r="A23" s="76"/>
      <c r="B23" s="3"/>
      <c r="C23" s="3"/>
      <c r="D23" s="77"/>
      <c r="E23" s="3"/>
      <c r="F23" s="3"/>
      <c r="G23" s="1"/>
      <c r="H23" s="1"/>
      <c r="I23" s="1"/>
      <c r="J23" s="1"/>
      <c r="K23" s="1"/>
    </row>
    <row r="24" spans="1:27" s="1" customFormat="1" x14ac:dyDescent="0.2">
      <c r="A24" s="76"/>
      <c r="B24" s="3"/>
      <c r="C24" s="3"/>
      <c r="D24" s="77"/>
      <c r="E24" s="3"/>
      <c r="F24" s="3"/>
      <c r="P24" s="3"/>
      <c r="Q24" s="3"/>
      <c r="R24" s="3"/>
      <c r="S24" s="3"/>
      <c r="T24" s="3"/>
      <c r="U24" s="3"/>
      <c r="V24" s="3"/>
      <c r="W24" s="3"/>
      <c r="X24" s="3"/>
      <c r="Y24" s="3"/>
      <c r="Z24" s="3"/>
      <c r="AA24" s="3"/>
    </row>
    <row r="25" spans="1:27" s="1" customFormat="1" x14ac:dyDescent="0.2">
      <c r="B25" s="10" t="s">
        <v>19</v>
      </c>
      <c r="D25" s="17"/>
      <c r="I25" s="89" t="s">
        <v>232</v>
      </c>
      <c r="J25" s="89" t="s">
        <v>233</v>
      </c>
      <c r="P25" s="3"/>
      <c r="Q25" s="3"/>
      <c r="R25" s="3"/>
      <c r="S25" s="3"/>
      <c r="T25" s="3"/>
      <c r="U25" s="3"/>
      <c r="V25" s="3"/>
      <c r="W25" s="3"/>
      <c r="X25" s="3"/>
      <c r="Y25" s="3"/>
      <c r="Z25" s="3"/>
      <c r="AA25" s="3"/>
    </row>
    <row r="26" spans="1:27" s="1" customFormat="1" x14ac:dyDescent="0.2">
      <c r="D26" s="17"/>
      <c r="I26" s="90">
        <f>9*100/13</f>
        <v>69.230769230769226</v>
      </c>
      <c r="J26" s="91" t="s">
        <v>16</v>
      </c>
      <c r="P26" s="3"/>
      <c r="Q26" s="3"/>
      <c r="R26" s="3"/>
      <c r="S26" s="3"/>
      <c r="T26" s="3"/>
      <c r="U26" s="3"/>
      <c r="V26" s="3"/>
      <c r="W26" s="3"/>
      <c r="X26" s="3"/>
      <c r="Y26" s="3"/>
      <c r="Z26" s="3"/>
      <c r="AA26" s="3"/>
    </row>
    <row r="27" spans="1:27" s="1" customFormat="1" x14ac:dyDescent="0.2">
      <c r="D27" s="17"/>
      <c r="I27" s="90">
        <f>2*100/13</f>
        <v>15.384615384615385</v>
      </c>
      <c r="J27" s="91" t="s">
        <v>17</v>
      </c>
      <c r="P27" s="3"/>
      <c r="Q27" s="3"/>
      <c r="R27" s="3"/>
      <c r="S27" s="3"/>
      <c r="T27" s="3"/>
      <c r="U27" s="3"/>
      <c r="V27" s="3"/>
      <c r="W27" s="3"/>
      <c r="X27" s="3"/>
      <c r="Y27" s="3"/>
      <c r="Z27" s="3"/>
      <c r="AA27" s="3"/>
    </row>
    <row r="28" spans="1:27" s="1" customFormat="1" x14ac:dyDescent="0.2">
      <c r="D28" s="17"/>
      <c r="I28" s="90">
        <f>2*100/13</f>
        <v>15.384615384615385</v>
      </c>
      <c r="J28" s="91" t="s">
        <v>18</v>
      </c>
      <c r="P28" s="3"/>
      <c r="Q28" s="3"/>
      <c r="R28" s="3"/>
      <c r="S28" s="3"/>
      <c r="T28" s="3"/>
      <c r="U28" s="3"/>
      <c r="V28" s="3"/>
      <c r="W28" s="3"/>
      <c r="X28" s="3"/>
      <c r="Y28" s="3"/>
      <c r="Z28" s="3"/>
      <c r="AA28" s="3"/>
    </row>
    <row r="29" spans="1:27" s="1" customFormat="1" x14ac:dyDescent="0.2">
      <c r="D29" s="17"/>
      <c r="P29" s="3"/>
      <c r="Q29" s="3"/>
      <c r="R29" s="3"/>
      <c r="S29" s="3"/>
      <c r="T29" s="3"/>
      <c r="U29" s="3"/>
      <c r="V29" s="3"/>
      <c r="W29" s="3"/>
      <c r="X29" s="3"/>
      <c r="Y29" s="3"/>
      <c r="Z29" s="3"/>
      <c r="AA29" s="3"/>
    </row>
    <row r="30" spans="1:27" s="1" customFormat="1" x14ac:dyDescent="0.2">
      <c r="D30" s="17"/>
      <c r="P30" s="3"/>
      <c r="Q30" s="3"/>
      <c r="R30" s="3"/>
      <c r="S30" s="3"/>
      <c r="T30" s="3"/>
      <c r="U30" s="3"/>
      <c r="V30" s="3"/>
      <c r="W30" s="3"/>
      <c r="X30" s="3"/>
      <c r="Y30" s="3"/>
      <c r="Z30" s="3"/>
      <c r="AA30" s="3"/>
    </row>
    <row r="31" spans="1:27" s="1" customFormat="1" x14ac:dyDescent="0.2">
      <c r="B31" s="9"/>
      <c r="D31" s="17"/>
      <c r="P31" s="3"/>
      <c r="Q31" s="3"/>
      <c r="R31" s="3"/>
      <c r="S31" s="3"/>
      <c r="T31" s="3"/>
      <c r="U31" s="3"/>
      <c r="V31" s="3"/>
      <c r="W31" s="3"/>
      <c r="X31" s="3"/>
      <c r="Y31" s="3"/>
      <c r="Z31" s="3"/>
      <c r="AA31" s="3"/>
    </row>
    <row r="32" spans="1:27" s="1" customFormat="1" x14ac:dyDescent="0.2">
      <c r="D32" s="17"/>
      <c r="P32" s="3"/>
      <c r="Q32" s="3"/>
      <c r="R32" s="3"/>
      <c r="S32" s="3"/>
      <c r="T32" s="3"/>
      <c r="U32" s="3"/>
      <c r="V32" s="3"/>
      <c r="W32" s="3"/>
      <c r="X32" s="3"/>
      <c r="Y32" s="3"/>
      <c r="Z32" s="3"/>
      <c r="AA32" s="3"/>
    </row>
    <row r="33" spans="4:27" s="1" customFormat="1" x14ac:dyDescent="0.2">
      <c r="D33" s="17"/>
      <c r="P33" s="3"/>
      <c r="Q33" s="3"/>
      <c r="R33" s="3"/>
      <c r="S33" s="3"/>
      <c r="T33" s="3"/>
      <c r="U33" s="3"/>
      <c r="V33" s="3"/>
      <c r="W33" s="3"/>
      <c r="X33" s="3"/>
      <c r="Y33" s="3"/>
      <c r="Z33" s="3"/>
      <c r="AA33" s="3"/>
    </row>
    <row r="34" spans="4:27" s="1" customFormat="1" x14ac:dyDescent="0.2">
      <c r="D34" s="17"/>
      <c r="P34" s="3"/>
      <c r="Q34" s="3"/>
      <c r="R34" s="3"/>
      <c r="S34" s="3"/>
      <c r="T34" s="3"/>
      <c r="U34" s="3"/>
      <c r="V34" s="3"/>
      <c r="W34" s="3"/>
      <c r="X34" s="3"/>
      <c r="Y34" s="3"/>
      <c r="Z34" s="3"/>
      <c r="AA34" s="3"/>
    </row>
    <row r="35" spans="4:27" s="1" customFormat="1" x14ac:dyDescent="0.2">
      <c r="D35" s="17"/>
      <c r="P35" s="3"/>
      <c r="Q35" s="3"/>
      <c r="R35" s="3"/>
      <c r="S35" s="3"/>
      <c r="T35" s="3"/>
      <c r="U35" s="3"/>
      <c r="V35" s="3"/>
      <c r="W35" s="3"/>
      <c r="X35" s="3"/>
      <c r="Y35" s="3"/>
      <c r="Z35" s="3"/>
      <c r="AA35" s="3"/>
    </row>
    <row r="36" spans="4:27" s="1" customFormat="1" x14ac:dyDescent="0.2">
      <c r="D36" s="17"/>
      <c r="P36" s="3"/>
      <c r="Q36" s="3"/>
      <c r="R36" s="3"/>
      <c r="S36" s="3"/>
      <c r="T36" s="3"/>
      <c r="U36" s="3"/>
      <c r="V36" s="3"/>
      <c r="W36" s="3"/>
      <c r="X36" s="3"/>
      <c r="Y36" s="3"/>
      <c r="Z36" s="3"/>
      <c r="AA36" s="3"/>
    </row>
    <row r="37" spans="4:27" s="1" customFormat="1" x14ac:dyDescent="0.2">
      <c r="D37" s="17"/>
      <c r="P37" s="3"/>
      <c r="Q37" s="3"/>
      <c r="R37" s="3"/>
      <c r="S37" s="3"/>
      <c r="T37" s="3"/>
      <c r="U37" s="3"/>
      <c r="V37" s="3"/>
      <c r="W37" s="3"/>
      <c r="X37" s="3"/>
      <c r="Y37" s="3"/>
      <c r="Z37" s="3"/>
      <c r="AA37" s="3"/>
    </row>
    <row r="38" spans="4:27" s="1" customFormat="1" x14ac:dyDescent="0.2">
      <c r="D38" s="17"/>
      <c r="P38" s="3"/>
      <c r="Q38" s="3"/>
      <c r="R38" s="3"/>
      <c r="S38" s="3"/>
      <c r="T38" s="3"/>
      <c r="U38" s="3"/>
      <c r="V38" s="3"/>
      <c r="W38" s="3"/>
      <c r="X38" s="3"/>
      <c r="Y38" s="3"/>
      <c r="Z38" s="3"/>
      <c r="AA38" s="3"/>
    </row>
    <row r="39" spans="4:27" s="1" customFormat="1" x14ac:dyDescent="0.2">
      <c r="D39" s="17"/>
      <c r="P39" s="3"/>
      <c r="Q39" s="3"/>
      <c r="R39" s="3"/>
      <c r="S39" s="3"/>
      <c r="T39" s="3"/>
      <c r="U39" s="3"/>
      <c r="V39" s="3"/>
      <c r="W39" s="3"/>
      <c r="X39" s="3"/>
      <c r="Y39" s="3"/>
      <c r="Z39" s="3"/>
      <c r="AA39" s="3"/>
    </row>
    <row r="40" spans="4:27" s="1" customFormat="1" x14ac:dyDescent="0.2">
      <c r="D40" s="17"/>
      <c r="P40" s="3"/>
      <c r="Q40" s="3"/>
      <c r="R40" s="3"/>
      <c r="S40" s="3"/>
      <c r="T40" s="3"/>
      <c r="U40" s="3"/>
      <c r="V40" s="3"/>
      <c r="W40" s="3"/>
      <c r="X40" s="3"/>
      <c r="Y40" s="3"/>
      <c r="Z40" s="3"/>
      <c r="AA40" s="3"/>
    </row>
    <row r="41" spans="4:27" s="1" customFormat="1" x14ac:dyDescent="0.2">
      <c r="D41" s="17"/>
      <c r="P41" s="3"/>
      <c r="Q41" s="3"/>
      <c r="R41" s="3"/>
      <c r="S41" s="3"/>
      <c r="T41" s="3"/>
      <c r="U41" s="3"/>
      <c r="V41" s="3"/>
      <c r="W41" s="3"/>
      <c r="X41" s="3"/>
      <c r="Y41" s="3"/>
      <c r="Z41" s="3"/>
      <c r="AA41" s="3"/>
    </row>
    <row r="42" spans="4:27" s="1" customFormat="1" x14ac:dyDescent="0.2">
      <c r="D42" s="17"/>
      <c r="P42" s="3"/>
      <c r="Q42" s="3"/>
      <c r="R42" s="3"/>
      <c r="S42" s="3"/>
      <c r="T42" s="3"/>
      <c r="U42" s="3"/>
      <c r="V42" s="3"/>
      <c r="W42" s="3"/>
      <c r="X42" s="3"/>
      <c r="Y42" s="3"/>
      <c r="Z42" s="3"/>
      <c r="AA42" s="3"/>
    </row>
    <row r="43" spans="4:27" s="1" customFormat="1" x14ac:dyDescent="0.2">
      <c r="D43" s="17"/>
      <c r="P43" s="3"/>
      <c r="Q43" s="3"/>
      <c r="R43" s="3"/>
      <c r="S43" s="3"/>
      <c r="T43" s="3"/>
      <c r="U43" s="3"/>
      <c r="V43" s="3"/>
      <c r="W43" s="3"/>
      <c r="X43" s="3"/>
      <c r="Y43" s="3"/>
      <c r="Z43" s="3"/>
      <c r="AA43" s="3"/>
    </row>
    <row r="44" spans="4:27" s="1" customFormat="1" x14ac:dyDescent="0.2">
      <c r="D44" s="17"/>
      <c r="P44" s="3"/>
      <c r="Q44" s="3"/>
      <c r="R44" s="3"/>
      <c r="S44" s="3"/>
      <c r="T44" s="3"/>
      <c r="U44" s="3"/>
      <c r="V44" s="3"/>
      <c r="W44" s="3"/>
      <c r="X44" s="3"/>
      <c r="Y44" s="3"/>
      <c r="Z44" s="3"/>
      <c r="AA44" s="3"/>
    </row>
    <row r="45" spans="4:27" s="1" customFormat="1" x14ac:dyDescent="0.2">
      <c r="D45" s="17"/>
      <c r="P45" s="3"/>
      <c r="Q45" s="3"/>
      <c r="R45" s="3"/>
      <c r="S45" s="3"/>
      <c r="T45" s="3"/>
      <c r="U45" s="3"/>
      <c r="V45" s="3"/>
      <c r="W45" s="3"/>
      <c r="X45" s="3"/>
      <c r="Y45" s="3"/>
      <c r="Z45" s="3"/>
      <c r="AA45" s="3"/>
    </row>
    <row r="46" spans="4:27" s="1" customFormat="1" x14ac:dyDescent="0.2">
      <c r="D46" s="17"/>
      <c r="P46" s="3"/>
      <c r="Q46" s="3"/>
      <c r="R46" s="3"/>
      <c r="S46" s="3"/>
      <c r="T46" s="3"/>
      <c r="U46" s="3"/>
      <c r="V46" s="3"/>
      <c r="W46" s="3"/>
      <c r="X46" s="3"/>
      <c r="Y46" s="3"/>
      <c r="Z46" s="3"/>
      <c r="AA46" s="3"/>
    </row>
  </sheetData>
  <mergeCells count="18">
    <mergeCell ref="A1:A3"/>
    <mergeCell ref="B1:D3"/>
    <mergeCell ref="E1:F3"/>
    <mergeCell ref="G1:J6"/>
    <mergeCell ref="A4:B5"/>
    <mergeCell ref="C4:F5"/>
    <mergeCell ref="A6:B6"/>
    <mergeCell ref="C6:F6"/>
    <mergeCell ref="G7:G8"/>
    <mergeCell ref="H7:H8"/>
    <mergeCell ref="I7:I8"/>
    <mergeCell ref="J7:J8"/>
    <mergeCell ref="A7:A8"/>
    <mergeCell ref="B7:B8"/>
    <mergeCell ref="C7:C8"/>
    <mergeCell ref="D7:D8"/>
    <mergeCell ref="E7:E8"/>
    <mergeCell ref="F7:F8"/>
  </mergeCells>
  <dataValidations count="1">
    <dataValidation type="list" allowBlank="1" showInputMessage="1" showErrorMessage="1" sqref="E9:E21">
      <formula1>$IP$1:$IP$7</formula1>
    </dataValidation>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P40"/>
  <sheetViews>
    <sheetView topLeftCell="A7" workbookViewId="0">
      <selection activeCell="J21" sqref="I18:J21"/>
    </sheetView>
  </sheetViews>
  <sheetFormatPr baseColWidth="10" defaultRowHeight="12.75" x14ac:dyDescent="0.2"/>
  <cols>
    <col min="1" max="1" width="5.28515625" customWidth="1"/>
    <col min="2" max="2" width="93.85546875" customWidth="1"/>
    <col min="3" max="3" width="23.85546875" bestFit="1" customWidth="1"/>
    <col min="4" max="4" width="8.42578125" style="18" customWidth="1"/>
    <col min="5" max="5" width="13" customWidth="1"/>
    <col min="6" max="6" width="13.140625" customWidth="1"/>
    <col min="7" max="7" width="9.5703125" customWidth="1"/>
    <col min="8" max="8" width="9.85546875" customWidth="1"/>
    <col min="10" max="10" width="11" customWidth="1"/>
    <col min="11" max="11" width="12.28515625" bestFit="1" customWidth="1"/>
    <col min="12" max="15" width="11.42578125" style="1"/>
    <col min="16" max="27" width="11.42578125" style="3"/>
  </cols>
  <sheetData>
    <row r="1" spans="1:250" ht="12.75" customHeight="1" x14ac:dyDescent="0.2">
      <c r="A1" s="34"/>
      <c r="B1" s="59" t="s">
        <v>21</v>
      </c>
      <c r="C1" s="60"/>
      <c r="D1" s="60"/>
      <c r="E1" s="69">
        <v>39763</v>
      </c>
      <c r="F1" s="70"/>
      <c r="G1" s="49"/>
      <c r="H1" s="50"/>
      <c r="I1" s="50"/>
      <c r="J1" s="51"/>
      <c r="K1" s="1"/>
      <c r="IP1" t="s">
        <v>10</v>
      </c>
    </row>
    <row r="2" spans="1:250" ht="12.75" customHeight="1" x14ac:dyDescent="0.2">
      <c r="A2" s="35"/>
      <c r="B2" s="61"/>
      <c r="C2" s="62"/>
      <c r="D2" s="62"/>
      <c r="E2" s="71"/>
      <c r="F2" s="72"/>
      <c r="G2" s="52"/>
      <c r="H2" s="53"/>
      <c r="I2" s="53"/>
      <c r="J2" s="54"/>
      <c r="K2" s="1"/>
      <c r="IP2" t="s">
        <v>11</v>
      </c>
    </row>
    <row r="3" spans="1:250" ht="24" customHeight="1" thickBot="1" x14ac:dyDescent="0.25">
      <c r="A3" s="36"/>
      <c r="B3" s="63"/>
      <c r="C3" s="64"/>
      <c r="D3" s="64"/>
      <c r="E3" s="73"/>
      <c r="F3" s="74"/>
      <c r="G3" s="52"/>
      <c r="H3" s="53"/>
      <c r="I3" s="53"/>
      <c r="J3" s="54"/>
      <c r="K3" s="1"/>
      <c r="IP3" t="s">
        <v>12</v>
      </c>
    </row>
    <row r="4" spans="1:250" x14ac:dyDescent="0.2">
      <c r="A4" s="40" t="s">
        <v>101</v>
      </c>
      <c r="B4" s="41"/>
      <c r="C4" s="40" t="s">
        <v>103</v>
      </c>
      <c r="D4" s="41"/>
      <c r="E4" s="41"/>
      <c r="F4" s="44"/>
      <c r="G4" s="52"/>
      <c r="H4" s="53"/>
      <c r="I4" s="53"/>
      <c r="J4" s="54"/>
      <c r="K4" s="1"/>
      <c r="IP4" t="s">
        <v>13</v>
      </c>
    </row>
    <row r="5" spans="1:250" ht="13.5" thickBot="1" x14ac:dyDescent="0.25">
      <c r="A5" s="42"/>
      <c r="B5" s="43"/>
      <c r="C5" s="42"/>
      <c r="D5" s="43"/>
      <c r="E5" s="43"/>
      <c r="F5" s="45"/>
      <c r="G5" s="52"/>
      <c r="H5" s="53"/>
      <c r="I5" s="53"/>
      <c r="J5" s="54"/>
      <c r="K5" s="1"/>
      <c r="IP5" t="s">
        <v>14</v>
      </c>
    </row>
    <row r="6" spans="1:250" ht="18" customHeight="1" thickBot="1" x14ac:dyDescent="0.25">
      <c r="A6" s="46" t="s">
        <v>102</v>
      </c>
      <c r="B6" s="48"/>
      <c r="C6" s="46" t="s">
        <v>104</v>
      </c>
      <c r="D6" s="47"/>
      <c r="E6" s="47"/>
      <c r="F6" s="48"/>
      <c r="G6" s="55"/>
      <c r="H6" s="56"/>
      <c r="I6" s="56"/>
      <c r="J6" s="57"/>
      <c r="K6" s="1"/>
      <c r="IP6" t="s">
        <v>15</v>
      </c>
    </row>
    <row r="7" spans="1:250" ht="13.5" thickBot="1" x14ac:dyDescent="0.25">
      <c r="A7" s="37" t="s">
        <v>20</v>
      </c>
      <c r="B7" s="67" t="s">
        <v>0</v>
      </c>
      <c r="C7" s="39" t="s">
        <v>1</v>
      </c>
      <c r="D7" s="75" t="s">
        <v>2</v>
      </c>
      <c r="E7" s="37" t="s">
        <v>3</v>
      </c>
      <c r="F7" s="39" t="s">
        <v>4</v>
      </c>
      <c r="G7" s="58" t="s">
        <v>6</v>
      </c>
      <c r="H7" s="58" t="s">
        <v>7</v>
      </c>
      <c r="I7" s="65" t="s">
        <v>9</v>
      </c>
      <c r="J7" s="34" t="s">
        <v>8</v>
      </c>
      <c r="K7" s="1"/>
      <c r="IP7" t="s">
        <v>5</v>
      </c>
    </row>
    <row r="8" spans="1:250" ht="13.5" thickBot="1" x14ac:dyDescent="0.25">
      <c r="A8" s="38"/>
      <c r="B8" s="68"/>
      <c r="C8" s="39"/>
      <c r="D8" s="75"/>
      <c r="E8" s="38"/>
      <c r="F8" s="39"/>
      <c r="G8" s="55"/>
      <c r="H8" s="55"/>
      <c r="I8" s="66"/>
      <c r="J8" s="36" t="s">
        <v>8</v>
      </c>
      <c r="K8" s="1"/>
    </row>
    <row r="9" spans="1:250" ht="29.25" customHeight="1" thickBot="1" x14ac:dyDescent="0.25">
      <c r="A9" s="15">
        <v>1</v>
      </c>
      <c r="B9" s="28" t="s">
        <v>228</v>
      </c>
      <c r="C9" s="27" t="s">
        <v>105</v>
      </c>
      <c r="D9" s="11">
        <v>3</v>
      </c>
      <c r="E9" s="12" t="s">
        <v>10</v>
      </c>
      <c r="F9" s="11">
        <v>10</v>
      </c>
      <c r="G9" s="8">
        <f>IF($E9="Anual",+(F9*$D9)/60/285.75,IF($E9="Semestral",+(F9*$D9)/60/142.875,IF($E9="Mensual",F9*$D9/60/23.8125,IF($E9="Semanal",(F9*$D9/60/5.5625),IF($E9="Trimestral",(F9*$D9/60/71.4375),IF($E9="Diaria",(F9*$D9/60),IF($E9="Quincenal",(F9*$D9/60/12.125),"no datos")))))))</f>
        <v>0.5</v>
      </c>
      <c r="H9" s="5">
        <f>G9</f>
        <v>0.5</v>
      </c>
      <c r="I9" s="4">
        <f>H9/$G$16</f>
        <v>2.474545340879707E-2</v>
      </c>
      <c r="J9" s="33" t="s">
        <v>16</v>
      </c>
      <c r="K9" s="1"/>
    </row>
    <row r="10" spans="1:250" ht="27" customHeight="1" thickBot="1" x14ac:dyDescent="0.25">
      <c r="A10" s="15">
        <v>2</v>
      </c>
      <c r="B10" s="19" t="s">
        <v>106</v>
      </c>
      <c r="C10" s="11" t="s">
        <v>107</v>
      </c>
      <c r="D10" s="11">
        <v>2</v>
      </c>
      <c r="E10" s="12" t="s">
        <v>11</v>
      </c>
      <c r="F10" s="11">
        <v>1200</v>
      </c>
      <c r="G10" s="8">
        <f t="shared" ref="G9:G15" si="0">IF($E10="Anual",+(F10*$D10)/60/285.75,IF($E10="Semestral",+(F10*$D10)/60/142.875,IF($E10="Mensual",F10*$D10/60/23.8125,IF($E10="Semanal",(F10*$D10/60/5.5625),IF($E10="Trimestral",(F10*$D10/60/71.4375),IF($E10="Diaria",(F10*$D10/60),IF($E10="Quincenal",(F10*$D10/60/12.125),"no datos")))))))</f>
        <v>7.191011235955056</v>
      </c>
      <c r="H10" s="5">
        <f t="shared" ref="H10:H15" si="1">G10+H9</f>
        <v>7.691011235955056</v>
      </c>
      <c r="I10" s="4">
        <f>H10/$G$16</f>
        <v>0.38063512041172121</v>
      </c>
      <c r="J10" s="33" t="s">
        <v>16</v>
      </c>
      <c r="K10" s="1"/>
    </row>
    <row r="11" spans="1:250" ht="30" customHeight="1" thickBot="1" x14ac:dyDescent="0.25">
      <c r="A11" s="15">
        <v>3</v>
      </c>
      <c r="B11" s="28" t="s">
        <v>108</v>
      </c>
      <c r="C11" s="11" t="s">
        <v>109</v>
      </c>
      <c r="D11" s="11">
        <v>1</v>
      </c>
      <c r="E11" s="12" t="s">
        <v>11</v>
      </c>
      <c r="F11" s="11">
        <v>2400</v>
      </c>
      <c r="G11" s="8">
        <f t="shared" si="0"/>
        <v>7.191011235955056</v>
      </c>
      <c r="H11" s="5">
        <f t="shared" si="1"/>
        <v>14.882022471910112</v>
      </c>
      <c r="I11" s="4">
        <f>H11/$G$16</f>
        <v>0.73652478741464533</v>
      </c>
      <c r="J11" s="33" t="s">
        <v>16</v>
      </c>
      <c r="K11" s="1"/>
    </row>
    <row r="12" spans="1:250" ht="31.5" customHeight="1" thickBot="1" x14ac:dyDescent="0.25">
      <c r="A12" s="15">
        <v>4</v>
      </c>
      <c r="B12" s="29" t="s">
        <v>111</v>
      </c>
      <c r="C12" s="27" t="s">
        <v>110</v>
      </c>
      <c r="D12" s="11">
        <v>4</v>
      </c>
      <c r="E12" s="12" t="s">
        <v>10</v>
      </c>
      <c r="F12" s="11">
        <v>45</v>
      </c>
      <c r="G12" s="8">
        <f t="shared" si="0"/>
        <v>3</v>
      </c>
      <c r="H12" s="5">
        <f t="shared" si="1"/>
        <v>17.882022471910112</v>
      </c>
      <c r="I12" s="4">
        <f>H12/$G$16</f>
        <v>0.8849975078674277</v>
      </c>
      <c r="J12" s="33" t="s">
        <v>17</v>
      </c>
      <c r="K12" s="1"/>
    </row>
    <row r="13" spans="1:250" ht="26.25" customHeight="1" thickBot="1" x14ac:dyDescent="0.25">
      <c r="A13" s="15">
        <v>5</v>
      </c>
      <c r="B13" s="29" t="s">
        <v>112</v>
      </c>
      <c r="C13" s="27" t="s">
        <v>113</v>
      </c>
      <c r="D13" s="11">
        <v>1</v>
      </c>
      <c r="E13" s="12" t="s">
        <v>14</v>
      </c>
      <c r="F13" s="11">
        <v>2400</v>
      </c>
      <c r="G13" s="8">
        <f t="shared" si="0"/>
        <v>0.55993000874890642</v>
      </c>
      <c r="H13" s="5">
        <f t="shared" si="1"/>
        <v>18.441952480659019</v>
      </c>
      <c r="I13" s="4">
        <f>H13/$G$16</f>
        <v>0.91270895175479461</v>
      </c>
      <c r="J13" s="33" t="s">
        <v>17</v>
      </c>
      <c r="K13" s="1"/>
    </row>
    <row r="14" spans="1:250" ht="20.100000000000001" customHeight="1" thickBot="1" x14ac:dyDescent="0.25">
      <c r="A14" s="15">
        <v>6</v>
      </c>
      <c r="B14" s="29" t="s">
        <v>114</v>
      </c>
      <c r="C14" s="30" t="s">
        <v>115</v>
      </c>
      <c r="D14" s="11">
        <v>1</v>
      </c>
      <c r="E14" s="12" t="s">
        <v>14</v>
      </c>
      <c r="F14" s="11">
        <v>7200</v>
      </c>
      <c r="G14" s="8">
        <f t="shared" si="0"/>
        <v>1.6797900262467191</v>
      </c>
      <c r="H14" s="5">
        <f t="shared" si="1"/>
        <v>20.12174250690574</v>
      </c>
      <c r="I14" s="4">
        <f>H14/$G$16</f>
        <v>0.9958432834168951</v>
      </c>
      <c r="J14" s="33" t="s">
        <v>18</v>
      </c>
      <c r="K14" s="1"/>
    </row>
    <row r="15" spans="1:250" ht="20.100000000000001" customHeight="1" thickBot="1" x14ac:dyDescent="0.25">
      <c r="A15" s="15">
        <v>7</v>
      </c>
      <c r="B15" s="81" t="s">
        <v>116</v>
      </c>
      <c r="C15" s="27" t="s">
        <v>110</v>
      </c>
      <c r="D15" s="11">
        <v>1</v>
      </c>
      <c r="E15" s="12" t="s">
        <v>13</v>
      </c>
      <c r="F15" s="11">
        <v>120</v>
      </c>
      <c r="G15" s="8">
        <f t="shared" si="0"/>
        <v>8.3989501312335957E-2</v>
      </c>
      <c r="H15" s="5">
        <f t="shared" si="1"/>
        <v>20.205732008218074</v>
      </c>
      <c r="I15" s="4">
        <f>H15/$G$16</f>
        <v>1</v>
      </c>
      <c r="J15" s="33" t="s">
        <v>18</v>
      </c>
      <c r="K15" s="1"/>
    </row>
    <row r="16" spans="1:250" ht="13.5" thickBot="1" x14ac:dyDescent="0.25">
      <c r="A16" s="76"/>
      <c r="B16" s="3"/>
      <c r="C16" s="3"/>
      <c r="D16" s="77"/>
      <c r="E16" s="3"/>
      <c r="F16" s="3"/>
      <c r="G16" s="87">
        <f>SUM(G9:G15)</f>
        <v>20.205732008218074</v>
      </c>
      <c r="H16" s="6"/>
      <c r="I16" s="6"/>
      <c r="J16" s="7"/>
      <c r="K16" s="1"/>
    </row>
    <row r="17" spans="1:27" x14ac:dyDescent="0.2">
      <c r="A17" s="76"/>
      <c r="B17" s="3"/>
      <c r="C17" s="3"/>
      <c r="D17" s="77"/>
      <c r="E17" s="3"/>
      <c r="F17" s="3"/>
      <c r="G17" s="1"/>
      <c r="H17" s="1"/>
      <c r="I17" s="1"/>
      <c r="J17" s="1"/>
      <c r="K17" s="1"/>
    </row>
    <row r="18" spans="1:27" s="1" customFormat="1" x14ac:dyDescent="0.2">
      <c r="A18" s="76"/>
      <c r="B18" s="3"/>
      <c r="C18" s="3"/>
      <c r="D18" s="77"/>
      <c r="E18" s="3"/>
      <c r="F18" s="3"/>
      <c r="I18" s="89" t="s">
        <v>232</v>
      </c>
      <c r="J18" s="89" t="s">
        <v>233</v>
      </c>
      <c r="P18" s="3"/>
      <c r="Q18" s="3"/>
      <c r="R18" s="3"/>
      <c r="S18" s="3"/>
      <c r="T18" s="3"/>
      <c r="U18" s="3"/>
      <c r="V18" s="3"/>
      <c r="W18" s="3"/>
      <c r="X18" s="3"/>
      <c r="Y18" s="3"/>
      <c r="Z18" s="3"/>
      <c r="AA18" s="3"/>
    </row>
    <row r="19" spans="1:27" s="1" customFormat="1" x14ac:dyDescent="0.2">
      <c r="B19" s="10" t="s">
        <v>19</v>
      </c>
      <c r="D19" s="17"/>
      <c r="I19" s="90">
        <f>3*100/7</f>
        <v>42.857142857142854</v>
      </c>
      <c r="J19" s="91" t="s">
        <v>16</v>
      </c>
      <c r="P19" s="3"/>
      <c r="Q19" s="3"/>
      <c r="R19" s="3"/>
      <c r="S19" s="3"/>
      <c r="T19" s="3"/>
      <c r="U19" s="3"/>
      <c r="V19" s="3"/>
      <c r="W19" s="3"/>
      <c r="X19" s="3"/>
      <c r="Y19" s="3"/>
      <c r="Z19" s="3"/>
      <c r="AA19" s="3"/>
    </row>
    <row r="20" spans="1:27" s="1" customFormat="1" x14ac:dyDescent="0.2">
      <c r="D20" s="17"/>
      <c r="I20" s="90">
        <f>2*100/7</f>
        <v>28.571428571428573</v>
      </c>
      <c r="J20" s="91" t="s">
        <v>17</v>
      </c>
      <c r="P20" s="3"/>
      <c r="Q20" s="3"/>
      <c r="R20" s="3"/>
      <c r="S20" s="3"/>
      <c r="T20" s="3"/>
      <c r="U20" s="3"/>
      <c r="V20" s="3"/>
      <c r="W20" s="3"/>
      <c r="X20" s="3"/>
      <c r="Y20" s="3"/>
      <c r="Z20" s="3"/>
      <c r="AA20" s="3"/>
    </row>
    <row r="21" spans="1:27" s="1" customFormat="1" x14ac:dyDescent="0.2">
      <c r="D21" s="17"/>
      <c r="I21" s="90">
        <f>2*100/7</f>
        <v>28.571428571428573</v>
      </c>
      <c r="J21" s="91" t="s">
        <v>18</v>
      </c>
      <c r="P21" s="3"/>
      <c r="Q21" s="3"/>
      <c r="R21" s="3"/>
      <c r="S21" s="3"/>
      <c r="T21" s="3"/>
      <c r="U21" s="3"/>
      <c r="V21" s="3"/>
      <c r="W21" s="3"/>
      <c r="X21" s="3"/>
      <c r="Y21" s="3"/>
      <c r="Z21" s="3"/>
      <c r="AA21" s="3"/>
    </row>
    <row r="22" spans="1:27" s="1" customFormat="1" x14ac:dyDescent="0.2">
      <c r="D22" s="17"/>
      <c r="P22" s="3"/>
      <c r="Q22" s="3"/>
      <c r="R22" s="3"/>
      <c r="S22" s="3"/>
      <c r="T22" s="3"/>
      <c r="U22" s="3"/>
      <c r="V22" s="3"/>
      <c r="W22" s="3"/>
      <c r="X22" s="3"/>
      <c r="Y22" s="3"/>
      <c r="Z22" s="3"/>
      <c r="AA22" s="3"/>
    </row>
    <row r="23" spans="1:27" s="1" customFormat="1" x14ac:dyDescent="0.2">
      <c r="D23" s="17"/>
      <c r="P23" s="3"/>
      <c r="Q23" s="3"/>
      <c r="R23" s="3"/>
      <c r="S23" s="3"/>
      <c r="T23" s="3"/>
      <c r="U23" s="3"/>
      <c r="V23" s="3"/>
      <c r="W23" s="3"/>
      <c r="X23" s="3"/>
      <c r="Y23" s="3"/>
      <c r="Z23" s="3"/>
      <c r="AA23" s="3"/>
    </row>
    <row r="24" spans="1:27" s="1" customFormat="1" x14ac:dyDescent="0.2">
      <c r="D24" s="17"/>
      <c r="P24" s="3"/>
      <c r="Q24" s="3"/>
      <c r="R24" s="3"/>
      <c r="S24" s="3"/>
      <c r="T24" s="3"/>
      <c r="U24" s="3"/>
      <c r="V24" s="3"/>
      <c r="W24" s="3"/>
      <c r="X24" s="3"/>
      <c r="Y24" s="3"/>
      <c r="Z24" s="3"/>
      <c r="AA24" s="3"/>
    </row>
    <row r="25" spans="1:27" s="1" customFormat="1" x14ac:dyDescent="0.2">
      <c r="B25" s="82"/>
      <c r="D25" s="17"/>
      <c r="P25" s="3"/>
      <c r="Q25" s="3"/>
      <c r="R25" s="3"/>
      <c r="S25" s="3"/>
      <c r="T25" s="3"/>
      <c r="U25" s="3"/>
      <c r="V25" s="3"/>
      <c r="W25" s="3"/>
      <c r="X25" s="3"/>
      <c r="Y25" s="3"/>
      <c r="Z25" s="3"/>
      <c r="AA25" s="3"/>
    </row>
    <row r="26" spans="1:27" s="1" customFormat="1" x14ac:dyDescent="0.2">
      <c r="D26" s="17"/>
      <c r="P26" s="3"/>
      <c r="Q26" s="3"/>
      <c r="R26" s="3"/>
      <c r="S26" s="3"/>
      <c r="T26" s="3"/>
      <c r="U26" s="3"/>
      <c r="V26" s="3"/>
      <c r="W26" s="3"/>
      <c r="X26" s="3"/>
      <c r="Y26" s="3"/>
      <c r="Z26" s="3"/>
      <c r="AA26" s="3"/>
    </row>
    <row r="27" spans="1:27" s="1" customFormat="1" x14ac:dyDescent="0.2">
      <c r="D27" s="17"/>
      <c r="P27" s="3"/>
      <c r="Q27" s="3"/>
      <c r="R27" s="3"/>
      <c r="S27" s="3"/>
      <c r="T27" s="3"/>
      <c r="U27" s="3"/>
      <c r="V27" s="3"/>
      <c r="W27" s="3"/>
      <c r="X27" s="3"/>
      <c r="Y27" s="3"/>
      <c r="Z27" s="3"/>
      <c r="AA27" s="3"/>
    </row>
    <row r="28" spans="1:27" s="1" customFormat="1" x14ac:dyDescent="0.2">
      <c r="D28" s="17"/>
      <c r="P28" s="3"/>
      <c r="Q28" s="3"/>
      <c r="R28" s="3"/>
      <c r="S28" s="3"/>
      <c r="T28" s="3"/>
      <c r="U28" s="3"/>
      <c r="V28" s="3"/>
      <c r="W28" s="3"/>
      <c r="X28" s="3"/>
      <c r="Y28" s="3"/>
      <c r="Z28" s="3"/>
      <c r="AA28" s="3"/>
    </row>
    <row r="29" spans="1:27" s="1" customFormat="1" x14ac:dyDescent="0.2">
      <c r="D29" s="17"/>
      <c r="P29" s="3"/>
      <c r="Q29" s="3"/>
      <c r="R29" s="3"/>
      <c r="S29" s="3"/>
      <c r="T29" s="3"/>
      <c r="U29" s="3"/>
      <c r="V29" s="3"/>
      <c r="W29" s="3"/>
      <c r="X29" s="3"/>
      <c r="Y29" s="3"/>
      <c r="Z29" s="3"/>
      <c r="AA29" s="3"/>
    </row>
    <row r="30" spans="1:27" s="1" customFormat="1" x14ac:dyDescent="0.2">
      <c r="D30" s="17"/>
      <c r="P30" s="3"/>
      <c r="Q30" s="3"/>
      <c r="R30" s="3"/>
      <c r="S30" s="3"/>
      <c r="T30" s="3"/>
      <c r="U30" s="3"/>
      <c r="V30" s="3"/>
      <c r="W30" s="3"/>
      <c r="X30" s="3"/>
      <c r="Y30" s="3"/>
      <c r="Z30" s="3"/>
      <c r="AA30" s="3"/>
    </row>
    <row r="31" spans="1:27" s="1" customFormat="1" x14ac:dyDescent="0.2">
      <c r="D31" s="17"/>
      <c r="P31" s="3"/>
      <c r="Q31" s="3"/>
      <c r="R31" s="3"/>
      <c r="S31" s="3"/>
      <c r="T31" s="3"/>
      <c r="U31" s="3"/>
      <c r="V31" s="3"/>
      <c r="W31" s="3"/>
      <c r="X31" s="3"/>
      <c r="Y31" s="3"/>
      <c r="Z31" s="3"/>
      <c r="AA31" s="3"/>
    </row>
    <row r="32" spans="1:27" s="1" customFormat="1" x14ac:dyDescent="0.2">
      <c r="D32" s="17"/>
      <c r="P32" s="3"/>
      <c r="Q32" s="3"/>
      <c r="R32" s="3"/>
      <c r="S32" s="3"/>
      <c r="T32" s="3"/>
      <c r="U32" s="3"/>
      <c r="V32" s="3"/>
      <c r="W32" s="3"/>
      <c r="X32" s="3"/>
      <c r="Y32" s="3"/>
      <c r="Z32" s="3"/>
      <c r="AA32" s="3"/>
    </row>
    <row r="33" spans="4:27" s="1" customFormat="1" x14ac:dyDescent="0.2">
      <c r="D33" s="17"/>
      <c r="P33" s="3"/>
      <c r="Q33" s="3"/>
      <c r="R33" s="3"/>
      <c r="S33" s="3"/>
      <c r="T33" s="3"/>
      <c r="U33" s="3"/>
      <c r="V33" s="3"/>
      <c r="W33" s="3"/>
      <c r="X33" s="3"/>
      <c r="Y33" s="3"/>
      <c r="Z33" s="3"/>
      <c r="AA33" s="3"/>
    </row>
    <row r="34" spans="4:27" s="1" customFormat="1" x14ac:dyDescent="0.2">
      <c r="D34" s="17"/>
      <c r="P34" s="3"/>
      <c r="Q34" s="3"/>
      <c r="R34" s="3"/>
      <c r="S34" s="3"/>
      <c r="T34" s="3"/>
      <c r="U34" s="3"/>
      <c r="V34" s="3"/>
      <c r="W34" s="3"/>
      <c r="X34" s="3"/>
      <c r="Y34" s="3"/>
      <c r="Z34" s="3"/>
      <c r="AA34" s="3"/>
    </row>
    <row r="35" spans="4:27" s="1" customFormat="1" x14ac:dyDescent="0.2">
      <c r="D35" s="17"/>
      <c r="P35" s="3"/>
      <c r="Q35" s="3"/>
      <c r="R35" s="3"/>
      <c r="S35" s="3"/>
      <c r="T35" s="3"/>
      <c r="U35" s="3"/>
      <c r="V35" s="3"/>
      <c r="W35" s="3"/>
      <c r="X35" s="3"/>
      <c r="Y35" s="3"/>
      <c r="Z35" s="3"/>
      <c r="AA35" s="3"/>
    </row>
    <row r="36" spans="4:27" s="1" customFormat="1" x14ac:dyDescent="0.2">
      <c r="D36" s="17"/>
      <c r="P36" s="3"/>
      <c r="Q36" s="3"/>
      <c r="R36" s="3"/>
      <c r="S36" s="3"/>
      <c r="T36" s="3"/>
      <c r="U36" s="3"/>
      <c r="V36" s="3"/>
      <c r="W36" s="3"/>
      <c r="X36" s="3"/>
      <c r="Y36" s="3"/>
      <c r="Z36" s="3"/>
      <c r="AA36" s="3"/>
    </row>
    <row r="37" spans="4:27" s="1" customFormat="1" x14ac:dyDescent="0.2">
      <c r="D37" s="17"/>
      <c r="P37" s="3"/>
      <c r="Q37" s="3"/>
      <c r="R37" s="3"/>
      <c r="S37" s="3"/>
      <c r="T37" s="3"/>
      <c r="U37" s="3"/>
      <c r="V37" s="3"/>
      <c r="W37" s="3"/>
      <c r="X37" s="3"/>
      <c r="Y37" s="3"/>
      <c r="Z37" s="3"/>
      <c r="AA37" s="3"/>
    </row>
    <row r="38" spans="4:27" s="1" customFormat="1" x14ac:dyDescent="0.2">
      <c r="D38" s="17"/>
      <c r="P38" s="3"/>
      <c r="Q38" s="3"/>
      <c r="R38" s="3"/>
      <c r="S38" s="3"/>
      <c r="T38" s="3"/>
      <c r="U38" s="3"/>
      <c r="V38" s="3"/>
      <c r="W38" s="3"/>
      <c r="X38" s="3"/>
      <c r="Y38" s="3"/>
      <c r="Z38" s="3"/>
      <c r="AA38" s="3"/>
    </row>
    <row r="39" spans="4:27" s="1" customFormat="1" x14ac:dyDescent="0.2">
      <c r="D39" s="17"/>
      <c r="P39" s="3"/>
      <c r="Q39" s="3"/>
      <c r="R39" s="3"/>
      <c r="S39" s="3"/>
      <c r="T39" s="3"/>
      <c r="U39" s="3"/>
      <c r="V39" s="3"/>
      <c r="W39" s="3"/>
      <c r="X39" s="3"/>
      <c r="Y39" s="3"/>
      <c r="Z39" s="3"/>
      <c r="AA39" s="3"/>
    </row>
    <row r="40" spans="4:27" s="1" customFormat="1" x14ac:dyDescent="0.2">
      <c r="D40" s="17"/>
      <c r="P40" s="3"/>
      <c r="Q40" s="3"/>
      <c r="R40" s="3"/>
      <c r="S40" s="3"/>
      <c r="T40" s="3"/>
      <c r="U40" s="3"/>
      <c r="V40" s="3"/>
      <c r="W40" s="3"/>
      <c r="X40" s="3"/>
      <c r="Y40" s="3"/>
      <c r="Z40" s="3"/>
      <c r="AA40" s="3"/>
    </row>
  </sheetData>
  <mergeCells count="18">
    <mergeCell ref="A1:A3"/>
    <mergeCell ref="B1:D3"/>
    <mergeCell ref="E1:F3"/>
    <mergeCell ref="G1:J6"/>
    <mergeCell ref="A4:B5"/>
    <mergeCell ref="C4:F5"/>
    <mergeCell ref="A6:B6"/>
    <mergeCell ref="C6:F6"/>
    <mergeCell ref="G7:G8"/>
    <mergeCell ref="H7:H8"/>
    <mergeCell ref="I7:I8"/>
    <mergeCell ref="J7:J8"/>
    <mergeCell ref="A7:A8"/>
    <mergeCell ref="B7:B8"/>
    <mergeCell ref="C7:C8"/>
    <mergeCell ref="D7:D8"/>
    <mergeCell ref="E7:E8"/>
    <mergeCell ref="F7:F8"/>
  </mergeCells>
  <dataValidations disablePrompts="1" count="1">
    <dataValidation type="list" allowBlank="1" showInputMessage="1" showErrorMessage="1" sqref="E9:E15">
      <formula1>$IP$1:$IP$7</formula1>
    </dataValidation>
  </dataValidation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P50"/>
  <sheetViews>
    <sheetView topLeftCell="A20" workbookViewId="0">
      <selection activeCell="J32" sqref="I29:J32"/>
    </sheetView>
  </sheetViews>
  <sheetFormatPr baseColWidth="10" defaultRowHeight="12.75" x14ac:dyDescent="0.2"/>
  <cols>
    <col min="1" max="1" width="5.28515625" customWidth="1"/>
    <col min="2" max="2" width="93.85546875" customWidth="1"/>
    <col min="3" max="3" width="23.85546875" bestFit="1" customWidth="1"/>
    <col min="4" max="4" width="8.42578125" style="18" customWidth="1"/>
    <col min="5" max="5" width="13" customWidth="1"/>
    <col min="6" max="6" width="13.140625" customWidth="1"/>
    <col min="7" max="7" width="9.5703125" customWidth="1"/>
    <col min="8" max="8" width="9.85546875" customWidth="1"/>
    <col min="10" max="10" width="11" customWidth="1"/>
    <col min="11" max="11" width="12.28515625" bestFit="1" customWidth="1"/>
    <col min="12" max="15" width="11.42578125" style="1"/>
    <col min="16" max="27" width="11.42578125" style="3"/>
  </cols>
  <sheetData>
    <row r="1" spans="1:250" ht="12.75" customHeight="1" x14ac:dyDescent="0.2">
      <c r="A1" s="34"/>
      <c r="B1" s="59" t="s">
        <v>21</v>
      </c>
      <c r="C1" s="60"/>
      <c r="D1" s="60"/>
      <c r="E1" s="69">
        <v>39763</v>
      </c>
      <c r="F1" s="70"/>
      <c r="G1" s="49"/>
      <c r="H1" s="50"/>
      <c r="I1" s="50"/>
      <c r="J1" s="51"/>
      <c r="K1" s="1"/>
      <c r="IP1" t="s">
        <v>10</v>
      </c>
    </row>
    <row r="2" spans="1:250" ht="12.75" customHeight="1" x14ac:dyDescent="0.2">
      <c r="A2" s="35"/>
      <c r="B2" s="61"/>
      <c r="C2" s="62"/>
      <c r="D2" s="62"/>
      <c r="E2" s="71"/>
      <c r="F2" s="72"/>
      <c r="G2" s="52"/>
      <c r="H2" s="53"/>
      <c r="I2" s="53"/>
      <c r="J2" s="54"/>
      <c r="K2" s="1"/>
      <c r="IP2" t="s">
        <v>11</v>
      </c>
    </row>
    <row r="3" spans="1:250" ht="24" customHeight="1" thickBot="1" x14ac:dyDescent="0.25">
      <c r="A3" s="36"/>
      <c r="B3" s="63"/>
      <c r="C3" s="64"/>
      <c r="D3" s="64"/>
      <c r="E3" s="73"/>
      <c r="F3" s="74"/>
      <c r="G3" s="52"/>
      <c r="H3" s="53"/>
      <c r="I3" s="53"/>
      <c r="J3" s="54"/>
      <c r="K3" s="1"/>
      <c r="IP3" t="s">
        <v>12</v>
      </c>
    </row>
    <row r="4" spans="1:250" x14ac:dyDescent="0.2">
      <c r="A4" s="40" t="s">
        <v>117</v>
      </c>
      <c r="B4" s="41"/>
      <c r="C4" s="40" t="s">
        <v>103</v>
      </c>
      <c r="D4" s="41"/>
      <c r="E4" s="41"/>
      <c r="F4" s="44"/>
      <c r="G4" s="52"/>
      <c r="H4" s="53"/>
      <c r="I4" s="53"/>
      <c r="J4" s="54"/>
      <c r="K4" s="1"/>
      <c r="IP4" t="s">
        <v>13</v>
      </c>
    </row>
    <row r="5" spans="1:250" ht="13.5" thickBot="1" x14ac:dyDescent="0.25">
      <c r="A5" s="42"/>
      <c r="B5" s="43"/>
      <c r="C5" s="42"/>
      <c r="D5" s="43"/>
      <c r="E5" s="43"/>
      <c r="F5" s="45"/>
      <c r="G5" s="52"/>
      <c r="H5" s="53"/>
      <c r="I5" s="53"/>
      <c r="J5" s="54"/>
      <c r="K5" s="1"/>
      <c r="IP5" t="s">
        <v>14</v>
      </c>
    </row>
    <row r="6" spans="1:250" ht="18" customHeight="1" thickBot="1" x14ac:dyDescent="0.25">
      <c r="A6" s="46" t="s">
        <v>69</v>
      </c>
      <c r="B6" s="48"/>
      <c r="C6" s="46" t="s">
        <v>118</v>
      </c>
      <c r="D6" s="47"/>
      <c r="E6" s="47"/>
      <c r="F6" s="48"/>
      <c r="G6" s="55"/>
      <c r="H6" s="56"/>
      <c r="I6" s="56"/>
      <c r="J6" s="57"/>
      <c r="K6" s="1"/>
      <c r="IP6" t="s">
        <v>15</v>
      </c>
    </row>
    <row r="7" spans="1:250" ht="13.5" thickBot="1" x14ac:dyDescent="0.25">
      <c r="A7" s="37" t="s">
        <v>20</v>
      </c>
      <c r="B7" s="67" t="s">
        <v>0</v>
      </c>
      <c r="C7" s="39" t="s">
        <v>1</v>
      </c>
      <c r="D7" s="75" t="s">
        <v>2</v>
      </c>
      <c r="E7" s="37" t="s">
        <v>3</v>
      </c>
      <c r="F7" s="39" t="s">
        <v>4</v>
      </c>
      <c r="G7" s="58" t="s">
        <v>6</v>
      </c>
      <c r="H7" s="58" t="s">
        <v>7</v>
      </c>
      <c r="I7" s="65" t="s">
        <v>9</v>
      </c>
      <c r="J7" s="34" t="s">
        <v>8</v>
      </c>
      <c r="K7" s="1"/>
      <c r="IP7" t="s">
        <v>5</v>
      </c>
    </row>
    <row r="8" spans="1:250" ht="13.5" thickBot="1" x14ac:dyDescent="0.25">
      <c r="A8" s="38"/>
      <c r="B8" s="68"/>
      <c r="C8" s="39"/>
      <c r="D8" s="75"/>
      <c r="E8" s="38"/>
      <c r="F8" s="39"/>
      <c r="G8" s="55"/>
      <c r="H8" s="55"/>
      <c r="I8" s="66"/>
      <c r="J8" s="36" t="s">
        <v>8</v>
      </c>
      <c r="K8" s="1"/>
    </row>
    <row r="9" spans="1:250" ht="29.25" customHeight="1" thickBot="1" x14ac:dyDescent="0.25">
      <c r="A9" s="15">
        <v>1</v>
      </c>
      <c r="B9" s="28" t="s">
        <v>119</v>
      </c>
      <c r="C9" s="27" t="s">
        <v>85</v>
      </c>
      <c r="D9" s="11">
        <v>3</v>
      </c>
      <c r="E9" s="12" t="s">
        <v>11</v>
      </c>
      <c r="F9" s="11">
        <v>5</v>
      </c>
      <c r="G9" s="8">
        <f t="shared" ref="G9:G25" si="0">IF($E9="Anual",+(F9*$D9)/60/285.75,IF($E9="Semestral",+(F9*$D9)/60/142.875,IF($E9="Mensual",F9*$D9/60/23.8125,IF($E9="Semanal",(F9*$D9/60/5.5625),IF($E9="Trimestral",(F9*$D9/60/71.4375),IF($E9="Diaria",(F9*$D9/60),IF($E9="Quincenal",(F9*$D9/60/12.125),"no datos")))))))</f>
        <v>4.49438202247191E-2</v>
      </c>
      <c r="H9" s="5">
        <f>G9</f>
        <v>4.49438202247191E-2</v>
      </c>
      <c r="I9" s="4">
        <f>H9/$G$26</f>
        <v>1.9430088971703334E-3</v>
      </c>
      <c r="J9" s="24" t="s">
        <v>16</v>
      </c>
      <c r="K9" s="1"/>
    </row>
    <row r="10" spans="1:250" ht="27" customHeight="1" thickBot="1" x14ac:dyDescent="0.25">
      <c r="A10" s="15">
        <v>2</v>
      </c>
      <c r="B10" s="19" t="s">
        <v>120</v>
      </c>
      <c r="C10" s="11" t="s">
        <v>121</v>
      </c>
      <c r="D10" s="11">
        <v>10</v>
      </c>
      <c r="E10" s="12" t="s">
        <v>10</v>
      </c>
      <c r="F10" s="11">
        <v>3</v>
      </c>
      <c r="G10" s="8">
        <f t="shared" si="0"/>
        <v>0.5</v>
      </c>
      <c r="H10" s="5">
        <f t="shared" ref="H10:H25" si="1">G10+H9</f>
        <v>0.5449438202247191</v>
      </c>
      <c r="I10" s="4">
        <f>H10/$G$26</f>
        <v>2.3558982878190294E-2</v>
      </c>
      <c r="J10" s="24" t="s">
        <v>16</v>
      </c>
      <c r="K10" s="1"/>
    </row>
    <row r="11" spans="1:250" ht="30" customHeight="1" thickBot="1" x14ac:dyDescent="0.25">
      <c r="A11" s="15">
        <v>3</v>
      </c>
      <c r="B11" s="28" t="s">
        <v>122</v>
      </c>
      <c r="C11" s="11" t="s">
        <v>123</v>
      </c>
      <c r="D11" s="11">
        <v>10</v>
      </c>
      <c r="E11" s="12" t="s">
        <v>11</v>
      </c>
      <c r="F11" s="11">
        <v>2</v>
      </c>
      <c r="G11" s="8">
        <f t="shared" si="0"/>
        <v>5.9925093632958795E-2</v>
      </c>
      <c r="H11" s="5">
        <f t="shared" si="1"/>
        <v>0.60486891385767794</v>
      </c>
      <c r="I11" s="4">
        <f>H11/$G$26</f>
        <v>2.6149661407750737E-2</v>
      </c>
      <c r="J11" s="24" t="s">
        <v>16</v>
      </c>
      <c r="K11" s="1"/>
    </row>
    <row r="12" spans="1:250" ht="31.5" customHeight="1" thickBot="1" x14ac:dyDescent="0.25">
      <c r="A12" s="15">
        <v>4</v>
      </c>
      <c r="B12" s="29" t="s">
        <v>124</v>
      </c>
      <c r="C12" s="27" t="s">
        <v>125</v>
      </c>
      <c r="D12" s="11">
        <v>3</v>
      </c>
      <c r="E12" s="12" t="s">
        <v>11</v>
      </c>
      <c r="F12" s="11">
        <v>60</v>
      </c>
      <c r="G12" s="8">
        <f t="shared" si="0"/>
        <v>0.5393258426966292</v>
      </c>
      <c r="H12" s="5">
        <f t="shared" si="1"/>
        <v>1.1441947565543071</v>
      </c>
      <c r="I12" s="4">
        <f>H12/$G$26</f>
        <v>4.9465768173794736E-2</v>
      </c>
      <c r="J12" s="24" t="s">
        <v>16</v>
      </c>
      <c r="K12" s="1"/>
    </row>
    <row r="13" spans="1:250" ht="26.25" customHeight="1" thickBot="1" x14ac:dyDescent="0.25">
      <c r="A13" s="15">
        <v>5</v>
      </c>
      <c r="B13" s="29" t="s">
        <v>126</v>
      </c>
      <c r="C13" s="27" t="s">
        <v>127</v>
      </c>
      <c r="D13" s="11">
        <v>10</v>
      </c>
      <c r="E13" s="12" t="s">
        <v>11</v>
      </c>
      <c r="F13" s="11">
        <v>480</v>
      </c>
      <c r="G13" s="8">
        <f t="shared" si="0"/>
        <v>14.382022471910112</v>
      </c>
      <c r="H13" s="5">
        <f t="shared" si="1"/>
        <v>15.52621722846442</v>
      </c>
      <c r="I13" s="4">
        <f>H13/$G$26</f>
        <v>0.67122861526830147</v>
      </c>
      <c r="J13" s="24" t="s">
        <v>16</v>
      </c>
      <c r="K13" s="1"/>
    </row>
    <row r="14" spans="1:250" ht="20.100000000000001" customHeight="1" thickBot="1" x14ac:dyDescent="0.25">
      <c r="A14" s="15">
        <v>6</v>
      </c>
      <c r="B14" s="29" t="s">
        <v>128</v>
      </c>
      <c r="C14" s="30" t="s">
        <v>123</v>
      </c>
      <c r="D14" s="11">
        <v>10</v>
      </c>
      <c r="E14" s="12" t="s">
        <v>11</v>
      </c>
      <c r="F14" s="11">
        <v>10</v>
      </c>
      <c r="G14" s="8">
        <f t="shared" si="0"/>
        <v>0.29962546816479402</v>
      </c>
      <c r="H14" s="5">
        <f t="shared" si="1"/>
        <v>15.825842696629215</v>
      </c>
      <c r="I14" s="4">
        <f>H14/$G$26</f>
        <v>0.68418200791610373</v>
      </c>
      <c r="J14" s="24" t="s">
        <v>16</v>
      </c>
      <c r="K14" s="1"/>
    </row>
    <row r="15" spans="1:250" ht="20.100000000000001" customHeight="1" thickBot="1" x14ac:dyDescent="0.25">
      <c r="A15" s="15">
        <v>7</v>
      </c>
      <c r="B15" s="85" t="s">
        <v>230</v>
      </c>
      <c r="C15" s="27" t="s">
        <v>129</v>
      </c>
      <c r="D15" s="11">
        <v>1</v>
      </c>
      <c r="E15" s="12" t="s">
        <v>13</v>
      </c>
      <c r="F15" s="11">
        <v>60</v>
      </c>
      <c r="G15" s="8">
        <f t="shared" si="0"/>
        <v>4.1994750656167978E-2</v>
      </c>
      <c r="H15" s="5">
        <f t="shared" si="1"/>
        <v>15.867837447285382</v>
      </c>
      <c r="I15" s="4">
        <f>H15/$G$26</f>
        <v>0.68599752279115001</v>
      </c>
      <c r="J15" s="24" t="s">
        <v>16</v>
      </c>
      <c r="K15" s="1"/>
    </row>
    <row r="16" spans="1:250" ht="34.5" customHeight="1" thickBot="1" x14ac:dyDescent="0.25">
      <c r="A16" s="15">
        <v>8</v>
      </c>
      <c r="B16" s="84" t="s">
        <v>130</v>
      </c>
      <c r="C16" s="27" t="s">
        <v>131</v>
      </c>
      <c r="D16" s="11">
        <v>1</v>
      </c>
      <c r="E16" s="12" t="s">
        <v>13</v>
      </c>
      <c r="F16" s="11">
        <v>360</v>
      </c>
      <c r="G16" s="8">
        <f t="shared" si="0"/>
        <v>0.25196850393700787</v>
      </c>
      <c r="H16" s="5">
        <f t="shared" si="1"/>
        <v>16.119805951222389</v>
      </c>
      <c r="I16" s="4">
        <f>H16/$G$26</f>
        <v>0.69689061204142766</v>
      </c>
      <c r="J16" s="24" t="s">
        <v>16</v>
      </c>
      <c r="K16" s="1"/>
    </row>
    <row r="17" spans="1:27" ht="13.5" thickBot="1" x14ac:dyDescent="0.25">
      <c r="A17" s="15">
        <v>9</v>
      </c>
      <c r="B17" s="13" t="s">
        <v>132</v>
      </c>
      <c r="C17" s="11" t="s">
        <v>123</v>
      </c>
      <c r="D17" s="11">
        <v>4</v>
      </c>
      <c r="E17" s="12" t="s">
        <v>11</v>
      </c>
      <c r="F17" s="11">
        <v>15</v>
      </c>
      <c r="G17" s="8">
        <f t="shared" si="0"/>
        <v>0.1797752808988764</v>
      </c>
      <c r="H17" s="5">
        <f t="shared" si="1"/>
        <v>16.299581232121266</v>
      </c>
      <c r="I17" s="4">
        <f>H17/$G$26</f>
        <v>0.70466264763010911</v>
      </c>
      <c r="J17" s="24" t="s">
        <v>16</v>
      </c>
      <c r="K17" s="1"/>
      <c r="L17"/>
      <c r="M17"/>
      <c r="N17"/>
      <c r="O17"/>
      <c r="P17"/>
      <c r="Q17"/>
      <c r="R17"/>
      <c r="S17"/>
      <c r="T17"/>
      <c r="U17"/>
      <c r="V17"/>
      <c r="W17"/>
      <c r="X17"/>
      <c r="Y17"/>
      <c r="Z17"/>
      <c r="AA17"/>
    </row>
    <row r="18" spans="1:27" ht="13.5" thickBot="1" x14ac:dyDescent="0.25">
      <c r="A18" s="15">
        <v>10</v>
      </c>
      <c r="B18" s="85" t="s">
        <v>133</v>
      </c>
      <c r="C18" s="11" t="s">
        <v>134</v>
      </c>
      <c r="D18" s="11">
        <v>1</v>
      </c>
      <c r="E18" s="12" t="s">
        <v>11</v>
      </c>
      <c r="F18" s="11">
        <v>180</v>
      </c>
      <c r="G18" s="8">
        <f t="shared" si="0"/>
        <v>0.5393258426966292</v>
      </c>
      <c r="H18" s="5">
        <f t="shared" si="1"/>
        <v>16.838907074817897</v>
      </c>
      <c r="I18" s="4">
        <f>H18/$G$26</f>
        <v>0.72797875439615312</v>
      </c>
      <c r="J18" s="24" t="s">
        <v>16</v>
      </c>
      <c r="K18" s="1"/>
      <c r="L18"/>
      <c r="M18"/>
      <c r="N18"/>
      <c r="O18"/>
      <c r="P18"/>
      <c r="Q18"/>
      <c r="R18"/>
      <c r="S18"/>
      <c r="T18"/>
      <c r="U18"/>
      <c r="V18"/>
      <c r="W18"/>
      <c r="X18"/>
      <c r="Y18"/>
      <c r="Z18"/>
      <c r="AA18"/>
    </row>
    <row r="19" spans="1:27" ht="13.5" thickBot="1" x14ac:dyDescent="0.25">
      <c r="A19" s="15">
        <v>11</v>
      </c>
      <c r="B19" s="85" t="s">
        <v>135</v>
      </c>
      <c r="C19" s="11" t="s">
        <v>136</v>
      </c>
      <c r="D19" s="11">
        <v>1</v>
      </c>
      <c r="E19" s="12" t="s">
        <v>11</v>
      </c>
      <c r="F19" s="11">
        <v>180</v>
      </c>
      <c r="G19" s="8">
        <f t="shared" si="0"/>
        <v>0.5393258426966292</v>
      </c>
      <c r="H19" s="5">
        <f t="shared" si="1"/>
        <v>17.378232917514527</v>
      </c>
      <c r="I19" s="4">
        <f>H19/$G$26</f>
        <v>0.75129486116219713</v>
      </c>
      <c r="J19" s="24" t="s">
        <v>16</v>
      </c>
      <c r="K19" s="1"/>
      <c r="L19"/>
      <c r="M19"/>
      <c r="N19"/>
      <c r="O19"/>
      <c r="P19"/>
      <c r="Q19"/>
      <c r="R19"/>
      <c r="S19"/>
      <c r="T19"/>
      <c r="U19"/>
      <c r="V19"/>
      <c r="W19"/>
      <c r="X19"/>
      <c r="Y19"/>
      <c r="Z19"/>
      <c r="AA19"/>
    </row>
    <row r="20" spans="1:27" ht="13.5" thickBot="1" x14ac:dyDescent="0.25">
      <c r="A20" s="15">
        <v>12</v>
      </c>
      <c r="B20" s="85" t="s">
        <v>137</v>
      </c>
      <c r="C20" s="11" t="s">
        <v>121</v>
      </c>
      <c r="D20" s="11">
        <v>10</v>
      </c>
      <c r="E20" s="12" t="s">
        <v>11</v>
      </c>
      <c r="F20" s="11">
        <v>60</v>
      </c>
      <c r="G20" s="8">
        <f t="shared" si="0"/>
        <v>1.797752808988764</v>
      </c>
      <c r="H20" s="5">
        <f t="shared" si="1"/>
        <v>19.175985726503292</v>
      </c>
      <c r="I20" s="4">
        <f>H20/$G$26</f>
        <v>0.8290152170490106</v>
      </c>
      <c r="J20" s="24" t="s">
        <v>17</v>
      </c>
      <c r="K20" s="1"/>
      <c r="L20"/>
      <c r="M20"/>
      <c r="N20"/>
      <c r="O20"/>
      <c r="P20"/>
      <c r="Q20"/>
      <c r="R20"/>
      <c r="S20"/>
      <c r="T20"/>
      <c r="U20"/>
      <c r="V20"/>
      <c r="W20"/>
      <c r="X20"/>
      <c r="Y20"/>
      <c r="Z20"/>
      <c r="AA20"/>
    </row>
    <row r="21" spans="1:27" ht="13.5" thickBot="1" x14ac:dyDescent="0.25">
      <c r="A21" s="15">
        <v>13</v>
      </c>
      <c r="B21" s="86" t="s">
        <v>138</v>
      </c>
      <c r="C21" s="11" t="s">
        <v>139</v>
      </c>
      <c r="D21" s="11">
        <v>3</v>
      </c>
      <c r="E21" s="12" t="s">
        <v>11</v>
      </c>
      <c r="F21" s="11">
        <v>120</v>
      </c>
      <c r="G21" s="8">
        <f t="shared" si="0"/>
        <v>1.0786516853932584</v>
      </c>
      <c r="H21" s="5">
        <f t="shared" si="1"/>
        <v>20.25463741189655</v>
      </c>
      <c r="I21" s="4">
        <f>H21/$G$26</f>
        <v>0.87564743058109851</v>
      </c>
      <c r="J21" s="24" t="s">
        <v>17</v>
      </c>
      <c r="K21" s="1"/>
      <c r="L21"/>
      <c r="M21"/>
      <c r="N21"/>
      <c r="O21"/>
      <c r="P21"/>
      <c r="Q21"/>
      <c r="R21"/>
      <c r="S21"/>
      <c r="T21"/>
      <c r="U21"/>
      <c r="V21"/>
      <c r="W21"/>
      <c r="X21"/>
      <c r="Y21"/>
      <c r="Z21"/>
      <c r="AA21"/>
    </row>
    <row r="22" spans="1:27" ht="13.5" thickBot="1" x14ac:dyDescent="0.25">
      <c r="A22" s="15">
        <v>14</v>
      </c>
      <c r="B22" s="13" t="s">
        <v>140</v>
      </c>
      <c r="C22" s="11" t="s">
        <v>141</v>
      </c>
      <c r="D22" s="11">
        <v>1</v>
      </c>
      <c r="E22" s="12" t="s">
        <v>11</v>
      </c>
      <c r="F22" s="11">
        <v>120</v>
      </c>
      <c r="G22" s="8">
        <f t="shared" si="0"/>
        <v>0.3595505617977528</v>
      </c>
      <c r="H22" s="5">
        <f t="shared" si="1"/>
        <v>20.614187973694303</v>
      </c>
      <c r="I22" s="4">
        <f>H22/$G$26</f>
        <v>0.89119150175846118</v>
      </c>
      <c r="J22" s="24" t="s">
        <v>17</v>
      </c>
      <c r="K22" s="1"/>
      <c r="L22"/>
      <c r="M22"/>
      <c r="N22"/>
      <c r="O22"/>
      <c r="P22"/>
      <c r="Q22"/>
      <c r="R22"/>
      <c r="S22"/>
      <c r="T22"/>
      <c r="U22"/>
      <c r="V22"/>
      <c r="W22"/>
      <c r="X22"/>
      <c r="Y22"/>
      <c r="Z22"/>
      <c r="AA22"/>
    </row>
    <row r="23" spans="1:27" ht="13.5" thickBot="1" x14ac:dyDescent="0.25">
      <c r="A23" s="15">
        <v>15</v>
      </c>
      <c r="B23" s="13" t="s">
        <v>229</v>
      </c>
      <c r="C23" s="11" t="s">
        <v>141</v>
      </c>
      <c r="D23" s="11">
        <v>1</v>
      </c>
      <c r="E23" s="12" t="s">
        <v>11</v>
      </c>
      <c r="F23" s="11">
        <v>120</v>
      </c>
      <c r="G23" s="8">
        <f t="shared" si="0"/>
        <v>0.3595505617977528</v>
      </c>
      <c r="H23" s="5">
        <f t="shared" si="1"/>
        <v>20.973738535492057</v>
      </c>
      <c r="I23" s="4">
        <f>H23/$G$26</f>
        <v>0.90673557293582396</v>
      </c>
      <c r="J23" s="24" t="s">
        <v>17</v>
      </c>
      <c r="K23" s="1"/>
      <c r="L23"/>
      <c r="M23"/>
      <c r="N23"/>
      <c r="O23"/>
      <c r="P23"/>
      <c r="Q23"/>
      <c r="R23"/>
      <c r="S23"/>
      <c r="T23"/>
      <c r="U23"/>
      <c r="V23"/>
      <c r="W23"/>
      <c r="X23"/>
      <c r="Y23"/>
      <c r="Z23"/>
      <c r="AA23"/>
    </row>
    <row r="24" spans="1:27" ht="13.5" thickBot="1" x14ac:dyDescent="0.25">
      <c r="A24" s="15">
        <v>16</v>
      </c>
      <c r="B24" s="13" t="s">
        <v>142</v>
      </c>
      <c r="C24" s="11" t="s">
        <v>98</v>
      </c>
      <c r="D24" s="11">
        <v>1</v>
      </c>
      <c r="E24" s="12" t="s">
        <v>13</v>
      </c>
      <c r="F24" s="11"/>
      <c r="G24" s="8">
        <f t="shared" si="0"/>
        <v>0</v>
      </c>
      <c r="H24" s="5">
        <f>G24+H23</f>
        <v>20.973738535492057</v>
      </c>
      <c r="I24" s="4">
        <f>H24/$G$26</f>
        <v>0.90673557293582396</v>
      </c>
      <c r="J24" s="24" t="s">
        <v>17</v>
      </c>
      <c r="K24" s="1"/>
      <c r="L24"/>
      <c r="M24"/>
      <c r="N24"/>
      <c r="O24"/>
      <c r="P24"/>
      <c r="Q24"/>
      <c r="R24"/>
      <c r="S24"/>
      <c r="T24"/>
      <c r="U24"/>
      <c r="V24"/>
      <c r="W24"/>
      <c r="X24"/>
      <c r="Y24"/>
      <c r="Z24"/>
      <c r="AA24"/>
    </row>
    <row r="25" spans="1:27" ht="13.5" thickBot="1" x14ac:dyDescent="0.25">
      <c r="A25" s="15">
        <v>17</v>
      </c>
      <c r="B25" s="14" t="s">
        <v>143</v>
      </c>
      <c r="C25" s="11" t="s">
        <v>110</v>
      </c>
      <c r="D25" s="11">
        <v>3</v>
      </c>
      <c r="E25" s="12" t="s">
        <v>11</v>
      </c>
      <c r="F25" s="11">
        <v>240</v>
      </c>
      <c r="G25" s="8">
        <f t="shared" si="0"/>
        <v>2.1573033707865168</v>
      </c>
      <c r="H25" s="5">
        <f t="shared" si="1"/>
        <v>23.131041906278575</v>
      </c>
      <c r="I25" s="4">
        <f>H25/$G$26</f>
        <v>1</v>
      </c>
      <c r="J25" s="24" t="s">
        <v>18</v>
      </c>
      <c r="K25" s="1"/>
      <c r="L25"/>
      <c r="M25"/>
      <c r="N25"/>
      <c r="O25"/>
      <c r="P25"/>
      <c r="Q25"/>
      <c r="R25"/>
      <c r="S25"/>
      <c r="T25"/>
      <c r="U25"/>
      <c r="V25"/>
      <c r="W25"/>
      <c r="X25"/>
      <c r="Y25"/>
      <c r="Z25"/>
      <c r="AA25"/>
    </row>
    <row r="26" spans="1:27" ht="13.5" thickBot="1" x14ac:dyDescent="0.25">
      <c r="A26" s="76"/>
      <c r="B26" s="3"/>
      <c r="C26" s="3"/>
      <c r="D26" s="77"/>
      <c r="E26" s="3"/>
      <c r="F26" s="3"/>
      <c r="G26" s="87">
        <f>SUM(G9:G25)</f>
        <v>23.131041906278575</v>
      </c>
      <c r="H26" s="6"/>
      <c r="I26" s="6"/>
      <c r="J26" s="7"/>
      <c r="K26" s="1"/>
    </row>
    <row r="27" spans="1:27" x14ac:dyDescent="0.2">
      <c r="A27" s="76"/>
      <c r="B27" s="3"/>
      <c r="C27" s="3"/>
      <c r="D27" s="77"/>
      <c r="E27" s="3"/>
      <c r="F27" s="3"/>
      <c r="G27" s="1"/>
      <c r="H27" s="1"/>
      <c r="I27" s="1"/>
      <c r="J27" s="1"/>
      <c r="K27" s="1"/>
    </row>
    <row r="28" spans="1:27" s="1" customFormat="1" x14ac:dyDescent="0.2">
      <c r="A28" s="76"/>
      <c r="B28" s="3"/>
      <c r="C28" s="3"/>
      <c r="D28" s="77"/>
      <c r="E28" s="3"/>
      <c r="F28" s="3"/>
      <c r="P28" s="3"/>
      <c r="Q28" s="3"/>
      <c r="R28" s="3"/>
      <c r="S28" s="3"/>
      <c r="T28" s="3"/>
      <c r="U28" s="3"/>
      <c r="V28" s="3"/>
      <c r="W28" s="3"/>
      <c r="X28" s="3"/>
      <c r="Y28" s="3"/>
      <c r="Z28" s="3"/>
      <c r="AA28" s="3"/>
    </row>
    <row r="29" spans="1:27" s="1" customFormat="1" x14ac:dyDescent="0.2">
      <c r="B29" s="10" t="s">
        <v>19</v>
      </c>
      <c r="D29" s="17"/>
      <c r="I29" s="89" t="s">
        <v>232</v>
      </c>
      <c r="J29" s="89" t="s">
        <v>233</v>
      </c>
      <c r="P29" s="3"/>
      <c r="Q29" s="3"/>
      <c r="R29" s="3"/>
      <c r="S29" s="3"/>
      <c r="T29" s="3"/>
      <c r="U29" s="3"/>
      <c r="V29" s="3"/>
      <c r="W29" s="3"/>
      <c r="X29" s="3"/>
      <c r="Y29" s="3"/>
      <c r="Z29" s="3"/>
      <c r="AA29" s="3"/>
    </row>
    <row r="30" spans="1:27" s="1" customFormat="1" x14ac:dyDescent="0.2">
      <c r="D30" s="17"/>
      <c r="I30" s="90">
        <f>11*100/17</f>
        <v>64.705882352941174</v>
      </c>
      <c r="J30" s="91" t="s">
        <v>16</v>
      </c>
      <c r="P30" s="3"/>
      <c r="Q30" s="3"/>
      <c r="R30" s="3"/>
      <c r="S30" s="3"/>
      <c r="T30" s="3"/>
      <c r="U30" s="3"/>
      <c r="V30" s="3"/>
      <c r="W30" s="3"/>
      <c r="X30" s="3"/>
      <c r="Y30" s="3"/>
      <c r="Z30" s="3"/>
      <c r="AA30" s="3"/>
    </row>
    <row r="31" spans="1:27" s="1" customFormat="1" x14ac:dyDescent="0.2">
      <c r="D31" s="17"/>
      <c r="I31" s="90">
        <f>5*100/17</f>
        <v>29.411764705882351</v>
      </c>
      <c r="J31" s="91" t="s">
        <v>17</v>
      </c>
      <c r="P31" s="3"/>
      <c r="Q31" s="3"/>
      <c r="R31" s="3"/>
      <c r="S31" s="3"/>
      <c r="T31" s="3"/>
      <c r="U31" s="3"/>
      <c r="V31" s="3"/>
      <c r="W31" s="3"/>
      <c r="X31" s="3"/>
      <c r="Y31" s="3"/>
      <c r="Z31" s="3"/>
      <c r="AA31" s="3"/>
    </row>
    <row r="32" spans="1:27" s="1" customFormat="1" x14ac:dyDescent="0.2">
      <c r="D32" s="17"/>
      <c r="I32" s="90">
        <f>1*100/17</f>
        <v>5.882352941176471</v>
      </c>
      <c r="J32" s="91" t="s">
        <v>18</v>
      </c>
      <c r="P32" s="3"/>
      <c r="Q32" s="3"/>
      <c r="R32" s="3"/>
      <c r="S32" s="3"/>
      <c r="T32" s="3"/>
      <c r="U32" s="3"/>
      <c r="V32" s="3"/>
      <c r="W32" s="3"/>
      <c r="X32" s="3"/>
      <c r="Y32" s="3"/>
      <c r="Z32" s="3"/>
      <c r="AA32" s="3"/>
    </row>
    <row r="33" spans="2:27" s="1" customFormat="1" x14ac:dyDescent="0.2">
      <c r="D33" s="17"/>
      <c r="P33" s="3"/>
      <c r="Q33" s="3"/>
      <c r="R33" s="3"/>
      <c r="S33" s="3"/>
      <c r="T33" s="3"/>
      <c r="U33" s="3"/>
      <c r="V33" s="3"/>
      <c r="W33" s="3"/>
      <c r="X33" s="3"/>
      <c r="Y33" s="3"/>
      <c r="Z33" s="3"/>
      <c r="AA33" s="3"/>
    </row>
    <row r="34" spans="2:27" s="1" customFormat="1" x14ac:dyDescent="0.2">
      <c r="D34" s="17"/>
      <c r="P34" s="3"/>
      <c r="Q34" s="3"/>
      <c r="R34" s="3"/>
      <c r="S34" s="3"/>
      <c r="T34" s="3"/>
      <c r="U34" s="3"/>
      <c r="V34" s="3"/>
      <c r="W34" s="3"/>
      <c r="X34" s="3"/>
      <c r="Y34" s="3"/>
      <c r="Z34" s="3"/>
      <c r="AA34" s="3"/>
    </row>
    <row r="35" spans="2:27" s="1" customFormat="1" x14ac:dyDescent="0.2">
      <c r="B35" s="82"/>
      <c r="D35" s="17"/>
      <c r="P35" s="3"/>
      <c r="Q35" s="3"/>
      <c r="R35" s="3"/>
      <c r="S35" s="3"/>
      <c r="T35" s="3"/>
      <c r="U35" s="3"/>
      <c r="V35" s="3"/>
      <c r="W35" s="3"/>
      <c r="X35" s="3"/>
      <c r="Y35" s="3"/>
      <c r="Z35" s="3"/>
      <c r="AA35" s="3"/>
    </row>
    <row r="36" spans="2:27" s="1" customFormat="1" x14ac:dyDescent="0.2">
      <c r="D36" s="17"/>
      <c r="P36" s="3"/>
      <c r="Q36" s="3"/>
      <c r="R36" s="3"/>
      <c r="S36" s="3"/>
      <c r="T36" s="3"/>
      <c r="U36" s="3"/>
      <c r="V36" s="3"/>
      <c r="W36" s="3"/>
      <c r="X36" s="3"/>
      <c r="Y36" s="3"/>
      <c r="Z36" s="3"/>
      <c r="AA36" s="3"/>
    </row>
    <row r="37" spans="2:27" s="1" customFormat="1" x14ac:dyDescent="0.2">
      <c r="D37" s="17"/>
      <c r="P37" s="3"/>
      <c r="Q37" s="3"/>
      <c r="R37" s="3"/>
      <c r="S37" s="3"/>
      <c r="T37" s="3"/>
      <c r="U37" s="3"/>
      <c r="V37" s="3"/>
      <c r="W37" s="3"/>
      <c r="X37" s="3"/>
      <c r="Y37" s="3"/>
      <c r="Z37" s="3"/>
      <c r="AA37" s="3"/>
    </row>
    <row r="38" spans="2:27" s="1" customFormat="1" x14ac:dyDescent="0.2">
      <c r="D38" s="17"/>
      <c r="P38" s="3"/>
      <c r="Q38" s="3"/>
      <c r="R38" s="3"/>
      <c r="S38" s="3"/>
      <c r="T38" s="3"/>
      <c r="U38" s="3"/>
      <c r="V38" s="3"/>
      <c r="W38" s="3"/>
      <c r="X38" s="3"/>
      <c r="Y38" s="3"/>
      <c r="Z38" s="3"/>
      <c r="AA38" s="3"/>
    </row>
    <row r="39" spans="2:27" s="1" customFormat="1" x14ac:dyDescent="0.2">
      <c r="D39" s="17"/>
      <c r="P39" s="3"/>
      <c r="Q39" s="3"/>
      <c r="R39" s="3"/>
      <c r="S39" s="3"/>
      <c r="T39" s="3"/>
      <c r="U39" s="3"/>
      <c r="V39" s="3"/>
      <c r="W39" s="3"/>
      <c r="X39" s="3"/>
      <c r="Y39" s="3"/>
      <c r="Z39" s="3"/>
      <c r="AA39" s="3"/>
    </row>
    <row r="40" spans="2:27" s="1" customFormat="1" x14ac:dyDescent="0.2">
      <c r="D40" s="17"/>
      <c r="P40" s="3"/>
      <c r="Q40" s="3"/>
      <c r="R40" s="3"/>
      <c r="S40" s="3"/>
      <c r="T40" s="3"/>
      <c r="U40" s="3"/>
      <c r="V40" s="3"/>
      <c r="W40" s="3"/>
      <c r="X40" s="3"/>
      <c r="Y40" s="3"/>
      <c r="Z40" s="3"/>
      <c r="AA40" s="3"/>
    </row>
    <row r="41" spans="2:27" s="1" customFormat="1" x14ac:dyDescent="0.2">
      <c r="D41" s="17"/>
      <c r="P41" s="3"/>
      <c r="Q41" s="3"/>
      <c r="R41" s="3"/>
      <c r="S41" s="3"/>
      <c r="T41" s="3"/>
      <c r="U41" s="3"/>
      <c r="V41" s="3"/>
      <c r="W41" s="3"/>
      <c r="X41" s="3"/>
      <c r="Y41" s="3"/>
      <c r="Z41" s="3"/>
      <c r="AA41" s="3"/>
    </row>
    <row r="42" spans="2:27" s="1" customFormat="1" x14ac:dyDescent="0.2">
      <c r="D42" s="17"/>
      <c r="P42" s="3"/>
      <c r="Q42" s="3"/>
      <c r="R42" s="3"/>
      <c r="S42" s="3"/>
      <c r="T42" s="3"/>
      <c r="U42" s="3"/>
      <c r="V42" s="3"/>
      <c r="W42" s="3"/>
      <c r="X42" s="3"/>
      <c r="Y42" s="3"/>
      <c r="Z42" s="3"/>
      <c r="AA42" s="3"/>
    </row>
    <row r="43" spans="2:27" s="1" customFormat="1" x14ac:dyDescent="0.2">
      <c r="D43" s="17"/>
      <c r="P43" s="3"/>
      <c r="Q43" s="3"/>
      <c r="R43" s="3"/>
      <c r="S43" s="3"/>
      <c r="T43" s="3"/>
      <c r="U43" s="3"/>
      <c r="V43" s="3"/>
      <c r="W43" s="3"/>
      <c r="X43" s="3"/>
      <c r="Y43" s="3"/>
      <c r="Z43" s="3"/>
      <c r="AA43" s="3"/>
    </row>
    <row r="44" spans="2:27" s="1" customFormat="1" x14ac:dyDescent="0.2">
      <c r="D44" s="17"/>
      <c r="P44" s="3"/>
      <c r="Q44" s="3"/>
      <c r="R44" s="3"/>
      <c r="S44" s="3"/>
      <c r="T44" s="3"/>
      <c r="U44" s="3"/>
      <c r="V44" s="3"/>
      <c r="W44" s="3"/>
      <c r="X44" s="3"/>
      <c r="Y44" s="3"/>
      <c r="Z44" s="3"/>
      <c r="AA44" s="3"/>
    </row>
    <row r="45" spans="2:27" s="1" customFormat="1" x14ac:dyDescent="0.2">
      <c r="D45" s="17"/>
      <c r="P45" s="3"/>
      <c r="Q45" s="3"/>
      <c r="R45" s="3"/>
      <c r="S45" s="3"/>
      <c r="T45" s="3"/>
      <c r="U45" s="3"/>
      <c r="V45" s="3"/>
      <c r="W45" s="3"/>
      <c r="X45" s="3"/>
      <c r="Y45" s="3"/>
      <c r="Z45" s="3"/>
      <c r="AA45" s="3"/>
    </row>
    <row r="46" spans="2:27" s="1" customFormat="1" x14ac:dyDescent="0.2">
      <c r="D46" s="17"/>
      <c r="P46" s="3"/>
      <c r="Q46" s="3"/>
      <c r="R46" s="3"/>
      <c r="S46" s="3"/>
      <c r="T46" s="3"/>
      <c r="U46" s="3"/>
      <c r="V46" s="3"/>
      <c r="W46" s="3"/>
      <c r="X46" s="3"/>
      <c r="Y46" s="3"/>
      <c r="Z46" s="3"/>
      <c r="AA46" s="3"/>
    </row>
    <row r="47" spans="2:27" s="1" customFormat="1" x14ac:dyDescent="0.2">
      <c r="D47" s="17"/>
      <c r="P47" s="3"/>
      <c r="Q47" s="3"/>
      <c r="R47" s="3"/>
      <c r="S47" s="3"/>
      <c r="T47" s="3"/>
      <c r="U47" s="3"/>
      <c r="V47" s="3"/>
      <c r="W47" s="3"/>
      <c r="X47" s="3"/>
      <c r="Y47" s="3"/>
      <c r="Z47" s="3"/>
      <c r="AA47" s="3"/>
    </row>
    <row r="48" spans="2:27" s="1" customFormat="1" x14ac:dyDescent="0.2">
      <c r="D48" s="17"/>
      <c r="P48" s="3"/>
      <c r="Q48" s="3"/>
      <c r="R48" s="3"/>
      <c r="S48" s="3"/>
      <c r="T48" s="3"/>
      <c r="U48" s="3"/>
      <c r="V48" s="3"/>
      <c r="W48" s="3"/>
      <c r="X48" s="3"/>
      <c r="Y48" s="3"/>
      <c r="Z48" s="3"/>
      <c r="AA48" s="3"/>
    </row>
    <row r="49" spans="4:27" s="1" customFormat="1" x14ac:dyDescent="0.2">
      <c r="D49" s="17"/>
      <c r="P49" s="3"/>
      <c r="Q49" s="3"/>
      <c r="R49" s="3"/>
      <c r="S49" s="3"/>
      <c r="T49" s="3"/>
      <c r="U49" s="3"/>
      <c r="V49" s="3"/>
      <c r="W49" s="3"/>
      <c r="X49" s="3"/>
      <c r="Y49" s="3"/>
      <c r="Z49" s="3"/>
      <c r="AA49" s="3"/>
    </row>
    <row r="50" spans="4:27" s="1" customFormat="1" x14ac:dyDescent="0.2">
      <c r="D50" s="17"/>
      <c r="P50" s="3"/>
      <c r="Q50" s="3"/>
      <c r="R50" s="3"/>
      <c r="S50" s="3"/>
      <c r="T50" s="3"/>
      <c r="U50" s="3"/>
      <c r="V50" s="3"/>
      <c r="W50" s="3"/>
      <c r="X50" s="3"/>
      <c r="Y50" s="3"/>
      <c r="Z50" s="3"/>
      <c r="AA50" s="3"/>
    </row>
  </sheetData>
  <mergeCells count="18">
    <mergeCell ref="A1:A3"/>
    <mergeCell ref="B1:D3"/>
    <mergeCell ref="E1:F3"/>
    <mergeCell ref="G1:J6"/>
    <mergeCell ref="A4:B5"/>
    <mergeCell ref="C4:F5"/>
    <mergeCell ref="A6:B6"/>
    <mergeCell ref="C6:F6"/>
    <mergeCell ref="G7:G8"/>
    <mergeCell ref="H7:H8"/>
    <mergeCell ref="I7:I8"/>
    <mergeCell ref="J7:J8"/>
    <mergeCell ref="A7:A8"/>
    <mergeCell ref="B7:B8"/>
    <mergeCell ref="C7:C8"/>
    <mergeCell ref="D7:D8"/>
    <mergeCell ref="E7:E8"/>
    <mergeCell ref="F7:F8"/>
  </mergeCells>
  <dataValidations count="1">
    <dataValidation type="list" allowBlank="1" showInputMessage="1" showErrorMessage="1" sqref="E9:E25">
      <formula1>$IP$1:$IP$7</formula1>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P39"/>
  <sheetViews>
    <sheetView workbookViewId="0">
      <selection activeCell="G1" sqref="G1:J6"/>
    </sheetView>
  </sheetViews>
  <sheetFormatPr baseColWidth="10" defaultRowHeight="12.75" x14ac:dyDescent="0.2"/>
  <cols>
    <col min="1" max="1" width="5.28515625" customWidth="1"/>
    <col min="2" max="2" width="93.85546875" customWidth="1"/>
    <col min="3" max="3" width="23.85546875" bestFit="1" customWidth="1"/>
    <col min="4" max="4" width="8.42578125" style="18" customWidth="1"/>
    <col min="5" max="5" width="13" customWidth="1"/>
    <col min="6" max="6" width="13.140625" customWidth="1"/>
    <col min="7" max="7" width="9.5703125" customWidth="1"/>
    <col min="8" max="8" width="9.85546875" customWidth="1"/>
    <col min="10" max="10" width="11" customWidth="1"/>
    <col min="11" max="11" width="12.28515625" bestFit="1" customWidth="1"/>
    <col min="12" max="15" width="11.42578125" style="1"/>
    <col min="16" max="27" width="11.42578125" style="3"/>
  </cols>
  <sheetData>
    <row r="1" spans="1:250" ht="12.75" customHeight="1" x14ac:dyDescent="0.2">
      <c r="A1" s="34"/>
      <c r="B1" s="59" t="s">
        <v>21</v>
      </c>
      <c r="C1" s="60"/>
      <c r="D1" s="60"/>
      <c r="E1" s="69">
        <v>39763</v>
      </c>
      <c r="F1" s="70"/>
      <c r="G1" s="49"/>
      <c r="H1" s="50"/>
      <c r="I1" s="50"/>
      <c r="J1" s="51"/>
      <c r="K1" s="1"/>
      <c r="IP1" t="s">
        <v>10</v>
      </c>
    </row>
    <row r="2" spans="1:250" ht="12.75" customHeight="1" x14ac:dyDescent="0.2">
      <c r="A2" s="35"/>
      <c r="B2" s="61"/>
      <c r="C2" s="62"/>
      <c r="D2" s="62"/>
      <c r="E2" s="71"/>
      <c r="F2" s="72"/>
      <c r="G2" s="52"/>
      <c r="H2" s="53"/>
      <c r="I2" s="53"/>
      <c r="J2" s="54"/>
      <c r="K2" s="1"/>
      <c r="IP2" t="s">
        <v>11</v>
      </c>
    </row>
    <row r="3" spans="1:250" ht="24" customHeight="1" thickBot="1" x14ac:dyDescent="0.25">
      <c r="A3" s="36"/>
      <c r="B3" s="63"/>
      <c r="C3" s="64"/>
      <c r="D3" s="64"/>
      <c r="E3" s="73"/>
      <c r="F3" s="74"/>
      <c r="G3" s="52"/>
      <c r="H3" s="53"/>
      <c r="I3" s="53"/>
      <c r="J3" s="54"/>
      <c r="K3" s="1"/>
      <c r="IP3" t="s">
        <v>12</v>
      </c>
    </row>
    <row r="4" spans="1:250" x14ac:dyDescent="0.2">
      <c r="A4" s="40" t="s">
        <v>67</v>
      </c>
      <c r="B4" s="41"/>
      <c r="C4" s="40" t="s">
        <v>68</v>
      </c>
      <c r="D4" s="41"/>
      <c r="E4" s="41"/>
      <c r="F4" s="44"/>
      <c r="G4" s="52"/>
      <c r="H4" s="53"/>
      <c r="I4" s="53"/>
      <c r="J4" s="54"/>
      <c r="K4" s="1"/>
      <c r="IP4" t="s">
        <v>13</v>
      </c>
    </row>
    <row r="5" spans="1:250" ht="13.5" thickBot="1" x14ac:dyDescent="0.25">
      <c r="A5" s="42"/>
      <c r="B5" s="43"/>
      <c r="C5" s="42"/>
      <c r="D5" s="43"/>
      <c r="E5" s="43"/>
      <c r="F5" s="45"/>
      <c r="G5" s="52"/>
      <c r="H5" s="53"/>
      <c r="I5" s="53"/>
      <c r="J5" s="54"/>
      <c r="K5" s="1"/>
      <c r="IP5" t="s">
        <v>14</v>
      </c>
    </row>
    <row r="6" spans="1:250" ht="18" customHeight="1" thickBot="1" x14ac:dyDescent="0.25">
      <c r="A6" s="46" t="s">
        <v>69</v>
      </c>
      <c r="B6" s="48"/>
      <c r="C6" s="46" t="s">
        <v>70</v>
      </c>
      <c r="D6" s="47"/>
      <c r="E6" s="47"/>
      <c r="F6" s="48"/>
      <c r="G6" s="55"/>
      <c r="H6" s="56"/>
      <c r="I6" s="56"/>
      <c r="J6" s="57"/>
      <c r="K6" s="1"/>
      <c r="IP6" t="s">
        <v>15</v>
      </c>
    </row>
    <row r="7" spans="1:250" ht="13.5" thickBot="1" x14ac:dyDescent="0.25">
      <c r="A7" s="37" t="s">
        <v>20</v>
      </c>
      <c r="B7" s="67" t="s">
        <v>0</v>
      </c>
      <c r="C7" s="39" t="s">
        <v>1</v>
      </c>
      <c r="D7" s="75" t="s">
        <v>2</v>
      </c>
      <c r="E7" s="37" t="s">
        <v>3</v>
      </c>
      <c r="F7" s="39" t="s">
        <v>4</v>
      </c>
      <c r="G7" s="58" t="s">
        <v>6</v>
      </c>
      <c r="H7" s="58" t="s">
        <v>7</v>
      </c>
      <c r="I7" s="65" t="s">
        <v>9</v>
      </c>
      <c r="J7" s="34" t="s">
        <v>8</v>
      </c>
      <c r="K7" s="1"/>
      <c r="IP7" t="s">
        <v>5</v>
      </c>
    </row>
    <row r="8" spans="1:250" ht="13.5" thickBot="1" x14ac:dyDescent="0.25">
      <c r="A8" s="38"/>
      <c r="B8" s="68"/>
      <c r="C8" s="39"/>
      <c r="D8" s="75"/>
      <c r="E8" s="38"/>
      <c r="F8" s="39"/>
      <c r="G8" s="55"/>
      <c r="H8" s="55"/>
      <c r="I8" s="66"/>
      <c r="J8" s="36" t="s">
        <v>8</v>
      </c>
      <c r="K8" s="1"/>
    </row>
    <row r="9" spans="1:250" ht="29.25" customHeight="1" thickBot="1" x14ac:dyDescent="0.25">
      <c r="A9" s="15">
        <v>1</v>
      </c>
      <c r="B9" s="28" t="s">
        <v>71</v>
      </c>
      <c r="C9" s="27" t="s">
        <v>72</v>
      </c>
      <c r="D9" s="11">
        <v>4</v>
      </c>
      <c r="E9" s="12" t="s">
        <v>10</v>
      </c>
      <c r="F9" s="11">
        <v>30</v>
      </c>
      <c r="G9" s="8">
        <f t="shared" ref="G9:G14" si="0">IF($E9="Anual",+(F9*$D9)/60/285.75,IF($E9="Semestral",+(F9*$D9)/60/142.875,IF($E9="Mensual",F9*$D9/60/23.8125,IF($E9="Semanal",(F9*$D9/60/5.5625),IF($E9="Trimestral",(F9*$D9/60/71.4375),IF($E9="Diaria",(F9*$D9/60),IF($E9="Quincenal",(F9*$D9/60/12.125),"no datos")))))))</f>
        <v>2</v>
      </c>
      <c r="H9" s="5">
        <f>G9</f>
        <v>2</v>
      </c>
      <c r="I9" s="4">
        <f>H9/$G$15</f>
        <v>0.16893249301345645</v>
      </c>
      <c r="J9" s="24" t="s">
        <v>16</v>
      </c>
      <c r="K9" s="1"/>
    </row>
    <row r="10" spans="1:250" ht="27" customHeight="1" thickBot="1" x14ac:dyDescent="0.25">
      <c r="A10" s="15">
        <v>2</v>
      </c>
      <c r="B10" s="19" t="s">
        <v>73</v>
      </c>
      <c r="C10" s="11" t="s">
        <v>74</v>
      </c>
      <c r="D10" s="11">
        <v>2</v>
      </c>
      <c r="E10" s="12" t="s">
        <v>11</v>
      </c>
      <c r="F10" s="11">
        <v>120</v>
      </c>
      <c r="G10" s="8">
        <f t="shared" si="0"/>
        <v>0.7191011235955056</v>
      </c>
      <c r="H10" s="5">
        <f t="shared" ref="H10:H14" si="1">G10+H9</f>
        <v>2.7191011235955056</v>
      </c>
      <c r="I10" s="4">
        <f>H10/$G$15</f>
        <v>0.22967226578233965</v>
      </c>
      <c r="J10" s="24" t="s">
        <v>16</v>
      </c>
      <c r="K10" s="1"/>
    </row>
    <row r="11" spans="1:250" ht="30" customHeight="1" thickBot="1" x14ac:dyDescent="0.25">
      <c r="A11" s="15">
        <v>3</v>
      </c>
      <c r="B11" s="28" t="s">
        <v>75</v>
      </c>
      <c r="C11" s="11" t="s">
        <v>74</v>
      </c>
      <c r="D11" s="11">
        <v>2</v>
      </c>
      <c r="E11" s="12" t="s">
        <v>13</v>
      </c>
      <c r="F11" s="11">
        <v>150</v>
      </c>
      <c r="G11" s="8">
        <f t="shared" si="0"/>
        <v>0.20997375328083989</v>
      </c>
      <c r="H11" s="5">
        <f t="shared" si="1"/>
        <v>2.9290748768763457</v>
      </c>
      <c r="I11" s="4">
        <f>H11/$G$15</f>
        <v>0.24740796058690204</v>
      </c>
      <c r="J11" s="24" t="s">
        <v>16</v>
      </c>
      <c r="K11" s="1"/>
    </row>
    <row r="12" spans="1:250" ht="31.5" customHeight="1" thickBot="1" x14ac:dyDescent="0.25">
      <c r="A12" s="15">
        <v>4</v>
      </c>
      <c r="B12" s="29" t="s">
        <v>76</v>
      </c>
      <c r="C12" s="27" t="s">
        <v>72</v>
      </c>
      <c r="D12" s="11">
        <v>54</v>
      </c>
      <c r="E12" s="12" t="s">
        <v>10</v>
      </c>
      <c r="F12" s="11">
        <v>3</v>
      </c>
      <c r="G12" s="8">
        <f t="shared" si="0"/>
        <v>2.7</v>
      </c>
      <c r="H12" s="5">
        <f t="shared" si="1"/>
        <v>5.6290748768763459</v>
      </c>
      <c r="I12" s="4">
        <f>H12/$G$15</f>
        <v>0.47546682615506825</v>
      </c>
      <c r="J12" s="24" t="s">
        <v>16</v>
      </c>
      <c r="K12" s="1"/>
    </row>
    <row r="13" spans="1:250" ht="26.25" customHeight="1" thickBot="1" x14ac:dyDescent="0.25">
      <c r="A13" s="15">
        <v>5</v>
      </c>
      <c r="B13" s="29" t="s">
        <v>77</v>
      </c>
      <c r="C13" s="27" t="s">
        <v>72</v>
      </c>
      <c r="D13" s="11">
        <v>5</v>
      </c>
      <c r="E13" s="12" t="s">
        <v>13</v>
      </c>
      <c r="F13" s="11">
        <v>60</v>
      </c>
      <c r="G13" s="8">
        <f t="shared" si="0"/>
        <v>0.20997375328083989</v>
      </c>
      <c r="H13" s="5">
        <f t="shared" si="1"/>
        <v>5.839048630157186</v>
      </c>
      <c r="I13" s="4">
        <f>H13/$G$15</f>
        <v>0.49320252095963063</v>
      </c>
      <c r="J13" s="24" t="s">
        <v>16</v>
      </c>
      <c r="K13" s="1"/>
    </row>
    <row r="14" spans="1:250" ht="20.100000000000001" customHeight="1" thickBot="1" x14ac:dyDescent="0.25">
      <c r="A14" s="15">
        <v>6</v>
      </c>
      <c r="B14" s="29" t="s">
        <v>78</v>
      </c>
      <c r="C14" s="30" t="s">
        <v>72</v>
      </c>
      <c r="D14" s="11">
        <v>2</v>
      </c>
      <c r="E14" s="12" t="s">
        <v>10</v>
      </c>
      <c r="F14" s="11">
        <v>180</v>
      </c>
      <c r="G14" s="8">
        <f t="shared" si="0"/>
        <v>6</v>
      </c>
      <c r="H14" s="5">
        <f t="shared" si="1"/>
        <v>11.839048630157187</v>
      </c>
      <c r="I14" s="4">
        <f>H14/$G$15</f>
        <v>1</v>
      </c>
      <c r="J14" s="24" t="s">
        <v>18</v>
      </c>
      <c r="K14" s="1"/>
    </row>
    <row r="15" spans="1:250" ht="13.5" thickBot="1" x14ac:dyDescent="0.25">
      <c r="A15" s="76"/>
      <c r="B15" s="3"/>
      <c r="C15" s="3"/>
      <c r="D15" s="77"/>
      <c r="E15" s="3"/>
      <c r="F15" s="3"/>
      <c r="G15" s="87">
        <f>SUM(G9:G14)</f>
        <v>11.839048630157187</v>
      </c>
      <c r="H15" s="6"/>
      <c r="I15" s="6"/>
      <c r="J15" s="7"/>
      <c r="K15" s="1"/>
    </row>
    <row r="16" spans="1:250" x14ac:dyDescent="0.2">
      <c r="A16" s="76"/>
      <c r="B16" s="3"/>
      <c r="C16" s="3"/>
      <c r="D16" s="77"/>
      <c r="E16" s="3"/>
      <c r="F16" s="3"/>
      <c r="G16" s="1"/>
      <c r="H16" s="1"/>
      <c r="I16" s="1"/>
      <c r="J16" s="1"/>
      <c r="K16" s="1"/>
    </row>
    <row r="17" spans="1:27" s="1" customFormat="1" x14ac:dyDescent="0.2">
      <c r="A17" s="76"/>
      <c r="B17" s="3"/>
      <c r="C17" s="3"/>
      <c r="D17" s="77"/>
      <c r="E17" s="3"/>
      <c r="F17" s="3"/>
      <c r="P17" s="3"/>
      <c r="Q17" s="3"/>
      <c r="R17" s="3"/>
      <c r="S17" s="3"/>
      <c r="T17" s="3"/>
      <c r="U17" s="3"/>
      <c r="V17" s="3"/>
      <c r="W17" s="3"/>
      <c r="X17" s="3"/>
      <c r="Y17" s="3"/>
      <c r="Z17" s="3"/>
      <c r="AA17" s="3"/>
    </row>
    <row r="18" spans="1:27" s="1" customFormat="1" x14ac:dyDescent="0.2">
      <c r="B18" s="10" t="s">
        <v>19</v>
      </c>
      <c r="D18" s="17"/>
      <c r="I18" s="89" t="s">
        <v>232</v>
      </c>
      <c r="J18" s="89" t="s">
        <v>233</v>
      </c>
      <c r="P18" s="3"/>
      <c r="Q18" s="3"/>
      <c r="R18" s="3"/>
      <c r="S18" s="3"/>
      <c r="T18" s="3"/>
      <c r="U18" s="3"/>
      <c r="V18" s="3"/>
      <c r="W18" s="3"/>
      <c r="X18" s="3"/>
      <c r="Y18" s="3"/>
      <c r="Z18" s="3"/>
      <c r="AA18" s="3"/>
    </row>
    <row r="19" spans="1:27" s="1" customFormat="1" x14ac:dyDescent="0.2">
      <c r="D19" s="17"/>
      <c r="I19" s="90">
        <f>5*100/6</f>
        <v>83.333333333333329</v>
      </c>
      <c r="J19" s="91" t="s">
        <v>16</v>
      </c>
      <c r="P19" s="3"/>
      <c r="Q19" s="3"/>
      <c r="R19" s="3"/>
      <c r="S19" s="3"/>
      <c r="T19" s="3"/>
      <c r="U19" s="3"/>
      <c r="V19" s="3"/>
      <c r="W19" s="3"/>
      <c r="X19" s="3"/>
      <c r="Y19" s="3"/>
      <c r="Z19" s="3"/>
      <c r="AA19" s="3"/>
    </row>
    <row r="20" spans="1:27" s="1" customFormat="1" x14ac:dyDescent="0.2">
      <c r="D20" s="17"/>
      <c r="I20" s="90">
        <v>0</v>
      </c>
      <c r="J20" s="91" t="s">
        <v>17</v>
      </c>
      <c r="P20" s="3"/>
      <c r="Q20" s="3"/>
      <c r="R20" s="3"/>
      <c r="S20" s="3"/>
      <c r="T20" s="3"/>
      <c r="U20" s="3"/>
      <c r="V20" s="3"/>
      <c r="W20" s="3"/>
      <c r="X20" s="3"/>
      <c r="Y20" s="3"/>
      <c r="Z20" s="3"/>
      <c r="AA20" s="3"/>
    </row>
    <row r="21" spans="1:27" s="1" customFormat="1" x14ac:dyDescent="0.2">
      <c r="D21" s="17"/>
      <c r="I21" s="90">
        <f>1*100/6</f>
        <v>16.666666666666668</v>
      </c>
      <c r="J21" s="91" t="s">
        <v>18</v>
      </c>
      <c r="P21" s="3"/>
      <c r="Q21" s="3"/>
      <c r="R21" s="3"/>
      <c r="S21" s="3"/>
      <c r="T21" s="3"/>
      <c r="U21" s="3"/>
      <c r="V21" s="3"/>
      <c r="W21" s="3"/>
      <c r="X21" s="3"/>
      <c r="Y21" s="3"/>
      <c r="Z21" s="3"/>
      <c r="AA21" s="3"/>
    </row>
    <row r="22" spans="1:27" s="1" customFormat="1" x14ac:dyDescent="0.2">
      <c r="D22" s="17"/>
      <c r="P22" s="3"/>
      <c r="Q22" s="3"/>
      <c r="R22" s="3"/>
      <c r="S22" s="3"/>
      <c r="T22" s="3"/>
      <c r="U22" s="3"/>
      <c r="V22" s="3"/>
      <c r="W22" s="3"/>
      <c r="X22" s="3"/>
      <c r="Y22" s="3"/>
      <c r="Z22" s="3"/>
      <c r="AA22" s="3"/>
    </row>
    <row r="23" spans="1:27" s="1" customFormat="1" x14ac:dyDescent="0.2">
      <c r="D23" s="17"/>
      <c r="P23" s="3"/>
      <c r="Q23" s="3"/>
      <c r="R23" s="3"/>
      <c r="S23" s="3"/>
      <c r="T23" s="3"/>
      <c r="U23" s="3"/>
      <c r="V23" s="3"/>
      <c r="W23" s="3"/>
      <c r="X23" s="3"/>
      <c r="Y23" s="3"/>
      <c r="Z23" s="3"/>
      <c r="AA23" s="3"/>
    </row>
    <row r="24" spans="1:27" s="1" customFormat="1" x14ac:dyDescent="0.2">
      <c r="B24" s="9"/>
      <c r="D24" s="17"/>
      <c r="P24" s="3"/>
      <c r="Q24" s="3"/>
      <c r="R24" s="3"/>
      <c r="S24" s="3"/>
      <c r="T24" s="3"/>
      <c r="U24" s="3"/>
      <c r="V24" s="3"/>
      <c r="W24" s="3"/>
      <c r="X24" s="3"/>
      <c r="Y24" s="3"/>
      <c r="Z24" s="3"/>
      <c r="AA24" s="3"/>
    </row>
    <row r="25" spans="1:27" s="1" customFormat="1" x14ac:dyDescent="0.2">
      <c r="D25" s="17"/>
      <c r="P25" s="3"/>
      <c r="Q25" s="3"/>
      <c r="R25" s="3"/>
      <c r="S25" s="3"/>
      <c r="T25" s="3"/>
      <c r="U25" s="3"/>
      <c r="V25" s="3"/>
      <c r="W25" s="3"/>
      <c r="X25" s="3"/>
      <c r="Y25" s="3"/>
      <c r="Z25" s="3"/>
      <c r="AA25" s="3"/>
    </row>
    <row r="26" spans="1:27" s="1" customFormat="1" x14ac:dyDescent="0.2">
      <c r="D26" s="17"/>
      <c r="P26" s="3"/>
      <c r="Q26" s="3"/>
      <c r="R26" s="3"/>
      <c r="S26" s="3"/>
      <c r="T26" s="3"/>
      <c r="U26" s="3"/>
      <c r="V26" s="3"/>
      <c r="W26" s="3"/>
      <c r="X26" s="3"/>
      <c r="Y26" s="3"/>
      <c r="Z26" s="3"/>
      <c r="AA26" s="3"/>
    </row>
    <row r="27" spans="1:27" s="1" customFormat="1" x14ac:dyDescent="0.2">
      <c r="D27" s="17"/>
      <c r="P27" s="3"/>
      <c r="Q27" s="3"/>
      <c r="R27" s="3"/>
      <c r="S27" s="3"/>
      <c r="T27" s="3"/>
      <c r="U27" s="3"/>
      <c r="V27" s="3"/>
      <c r="W27" s="3"/>
      <c r="X27" s="3"/>
      <c r="Y27" s="3"/>
      <c r="Z27" s="3"/>
      <c r="AA27" s="3"/>
    </row>
    <row r="28" spans="1:27" s="1" customFormat="1" x14ac:dyDescent="0.2">
      <c r="D28" s="17"/>
      <c r="P28" s="3"/>
      <c r="Q28" s="3"/>
      <c r="R28" s="3"/>
      <c r="S28" s="3"/>
      <c r="T28" s="3"/>
      <c r="U28" s="3"/>
      <c r="V28" s="3"/>
      <c r="W28" s="3"/>
      <c r="X28" s="3"/>
      <c r="Y28" s="3"/>
      <c r="Z28" s="3"/>
      <c r="AA28" s="3"/>
    </row>
    <row r="29" spans="1:27" s="1" customFormat="1" x14ac:dyDescent="0.2">
      <c r="D29" s="17"/>
      <c r="P29" s="3"/>
      <c r="Q29" s="3"/>
      <c r="R29" s="3"/>
      <c r="S29" s="3"/>
      <c r="T29" s="3"/>
      <c r="U29" s="3"/>
      <c r="V29" s="3"/>
      <c r="W29" s="3"/>
      <c r="X29" s="3"/>
      <c r="Y29" s="3"/>
      <c r="Z29" s="3"/>
      <c r="AA29" s="3"/>
    </row>
    <row r="30" spans="1:27" s="1" customFormat="1" x14ac:dyDescent="0.2">
      <c r="D30" s="17"/>
      <c r="P30" s="3"/>
      <c r="Q30" s="3"/>
      <c r="R30" s="3"/>
      <c r="S30" s="3"/>
      <c r="T30" s="3"/>
      <c r="U30" s="3"/>
      <c r="V30" s="3"/>
      <c r="W30" s="3"/>
      <c r="X30" s="3"/>
      <c r="Y30" s="3"/>
      <c r="Z30" s="3"/>
      <c r="AA30" s="3"/>
    </row>
    <row r="31" spans="1:27" s="1" customFormat="1" x14ac:dyDescent="0.2">
      <c r="D31" s="17"/>
      <c r="P31" s="3"/>
      <c r="Q31" s="3"/>
      <c r="R31" s="3"/>
      <c r="S31" s="3"/>
      <c r="T31" s="3"/>
      <c r="U31" s="3"/>
      <c r="V31" s="3"/>
      <c r="W31" s="3"/>
      <c r="X31" s="3"/>
      <c r="Y31" s="3"/>
      <c r="Z31" s="3"/>
      <c r="AA31" s="3"/>
    </row>
    <row r="32" spans="1:27" s="1" customFormat="1" x14ac:dyDescent="0.2">
      <c r="D32" s="17"/>
      <c r="P32" s="3"/>
      <c r="Q32" s="3"/>
      <c r="R32" s="3"/>
      <c r="S32" s="3"/>
      <c r="T32" s="3"/>
      <c r="U32" s="3"/>
      <c r="V32" s="3"/>
      <c r="W32" s="3"/>
      <c r="X32" s="3"/>
      <c r="Y32" s="3"/>
      <c r="Z32" s="3"/>
      <c r="AA32" s="3"/>
    </row>
    <row r="33" spans="4:27" s="1" customFormat="1" x14ac:dyDescent="0.2">
      <c r="D33" s="17"/>
      <c r="P33" s="3"/>
      <c r="Q33" s="3"/>
      <c r="R33" s="3"/>
      <c r="S33" s="3"/>
      <c r="T33" s="3"/>
      <c r="U33" s="3"/>
      <c r="V33" s="3"/>
      <c r="W33" s="3"/>
      <c r="X33" s="3"/>
      <c r="Y33" s="3"/>
      <c r="Z33" s="3"/>
      <c r="AA33" s="3"/>
    </row>
    <row r="34" spans="4:27" s="1" customFormat="1" x14ac:dyDescent="0.2">
      <c r="D34" s="17"/>
      <c r="P34" s="3"/>
      <c r="Q34" s="3"/>
      <c r="R34" s="3"/>
      <c r="S34" s="3"/>
      <c r="T34" s="3"/>
      <c r="U34" s="3"/>
      <c r="V34" s="3"/>
      <c r="W34" s="3"/>
      <c r="X34" s="3"/>
      <c r="Y34" s="3"/>
      <c r="Z34" s="3"/>
      <c r="AA34" s="3"/>
    </row>
    <row r="35" spans="4:27" s="1" customFormat="1" x14ac:dyDescent="0.2">
      <c r="D35" s="17"/>
      <c r="P35" s="3"/>
      <c r="Q35" s="3"/>
      <c r="R35" s="3"/>
      <c r="S35" s="3"/>
      <c r="T35" s="3"/>
      <c r="U35" s="3"/>
      <c r="V35" s="3"/>
      <c r="W35" s="3"/>
      <c r="X35" s="3"/>
      <c r="Y35" s="3"/>
      <c r="Z35" s="3"/>
      <c r="AA35" s="3"/>
    </row>
    <row r="36" spans="4:27" s="1" customFormat="1" x14ac:dyDescent="0.2">
      <c r="D36" s="17"/>
      <c r="P36" s="3"/>
      <c r="Q36" s="3"/>
      <c r="R36" s="3"/>
      <c r="S36" s="3"/>
      <c r="T36" s="3"/>
      <c r="U36" s="3"/>
      <c r="V36" s="3"/>
      <c r="W36" s="3"/>
      <c r="X36" s="3"/>
      <c r="Y36" s="3"/>
      <c r="Z36" s="3"/>
      <c r="AA36" s="3"/>
    </row>
    <row r="37" spans="4:27" s="1" customFormat="1" x14ac:dyDescent="0.2">
      <c r="D37" s="17"/>
      <c r="P37" s="3"/>
      <c r="Q37" s="3"/>
      <c r="R37" s="3"/>
      <c r="S37" s="3"/>
      <c r="T37" s="3"/>
      <c r="U37" s="3"/>
      <c r="V37" s="3"/>
      <c r="W37" s="3"/>
      <c r="X37" s="3"/>
      <c r="Y37" s="3"/>
      <c r="Z37" s="3"/>
      <c r="AA37" s="3"/>
    </row>
    <row r="38" spans="4:27" s="1" customFormat="1" x14ac:dyDescent="0.2">
      <c r="D38" s="17"/>
      <c r="P38" s="3"/>
      <c r="Q38" s="3"/>
      <c r="R38" s="3"/>
      <c r="S38" s="3"/>
      <c r="T38" s="3"/>
      <c r="U38" s="3"/>
      <c r="V38" s="3"/>
      <c r="W38" s="3"/>
      <c r="X38" s="3"/>
      <c r="Y38" s="3"/>
      <c r="Z38" s="3"/>
      <c r="AA38" s="3"/>
    </row>
    <row r="39" spans="4:27" s="1" customFormat="1" x14ac:dyDescent="0.2">
      <c r="D39" s="17"/>
      <c r="P39" s="3"/>
      <c r="Q39" s="3"/>
      <c r="R39" s="3"/>
      <c r="S39" s="3"/>
      <c r="T39" s="3"/>
      <c r="U39" s="3"/>
      <c r="V39" s="3"/>
      <c r="W39" s="3"/>
      <c r="X39" s="3"/>
      <c r="Y39" s="3"/>
      <c r="Z39" s="3"/>
      <c r="AA39" s="3"/>
    </row>
  </sheetData>
  <mergeCells count="18">
    <mergeCell ref="A1:A3"/>
    <mergeCell ref="B1:D3"/>
    <mergeCell ref="E1:F3"/>
    <mergeCell ref="G1:J6"/>
    <mergeCell ref="A4:B5"/>
    <mergeCell ref="C4:F5"/>
    <mergeCell ref="A6:B6"/>
    <mergeCell ref="C6:F6"/>
    <mergeCell ref="G7:G8"/>
    <mergeCell ref="H7:H8"/>
    <mergeCell ref="I7:I8"/>
    <mergeCell ref="J7:J8"/>
    <mergeCell ref="A7:A8"/>
    <mergeCell ref="B7:B8"/>
    <mergeCell ref="C7:C8"/>
    <mergeCell ref="D7:D8"/>
    <mergeCell ref="E7:E8"/>
    <mergeCell ref="F7:F8"/>
  </mergeCells>
  <dataValidations count="1">
    <dataValidation type="list" allowBlank="1" showInputMessage="1" showErrorMessage="1" sqref="E9:E14">
      <formula1>$IP$1:$IP$7</formula1>
    </dataValidation>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P40"/>
  <sheetViews>
    <sheetView topLeftCell="A7" workbookViewId="0">
      <selection activeCell="I23" sqref="H20:I23"/>
    </sheetView>
  </sheetViews>
  <sheetFormatPr baseColWidth="10" defaultRowHeight="12.75" x14ac:dyDescent="0.2"/>
  <cols>
    <col min="1" max="1" width="5.28515625" customWidth="1"/>
    <col min="2" max="2" width="93.85546875" customWidth="1"/>
    <col min="3" max="3" width="23.85546875" bestFit="1" customWidth="1"/>
    <col min="4" max="4" width="8.42578125" style="18" customWidth="1"/>
    <col min="5" max="5" width="13" customWidth="1"/>
    <col min="6" max="6" width="13.140625" customWidth="1"/>
    <col min="7" max="7" width="9.5703125" customWidth="1"/>
    <col min="8" max="8" width="9.85546875" customWidth="1"/>
    <col min="10" max="10" width="11" customWidth="1"/>
    <col min="11" max="11" width="12.28515625" bestFit="1" customWidth="1"/>
    <col min="12" max="15" width="11.42578125" style="1"/>
    <col min="16" max="27" width="11.42578125" style="3"/>
  </cols>
  <sheetData>
    <row r="1" spans="1:250" ht="12.75" customHeight="1" x14ac:dyDescent="0.2">
      <c r="A1" s="34"/>
      <c r="B1" s="59" t="s">
        <v>21</v>
      </c>
      <c r="C1" s="60"/>
      <c r="D1" s="60"/>
      <c r="E1" s="69">
        <v>40500</v>
      </c>
      <c r="F1" s="70"/>
      <c r="G1" s="49"/>
      <c r="H1" s="50"/>
      <c r="I1" s="50"/>
      <c r="J1" s="51"/>
      <c r="K1" s="1"/>
      <c r="IP1" t="s">
        <v>10</v>
      </c>
    </row>
    <row r="2" spans="1:250" ht="12.75" customHeight="1" x14ac:dyDescent="0.2">
      <c r="A2" s="35"/>
      <c r="B2" s="61"/>
      <c r="C2" s="62"/>
      <c r="D2" s="62"/>
      <c r="E2" s="71"/>
      <c r="F2" s="72"/>
      <c r="G2" s="52"/>
      <c r="H2" s="53"/>
      <c r="I2" s="53"/>
      <c r="J2" s="54"/>
      <c r="K2" s="1"/>
      <c r="IP2" t="s">
        <v>11</v>
      </c>
    </row>
    <row r="3" spans="1:250" ht="24" customHeight="1" thickBot="1" x14ac:dyDescent="0.25">
      <c r="A3" s="36"/>
      <c r="B3" s="63"/>
      <c r="C3" s="64"/>
      <c r="D3" s="64"/>
      <c r="E3" s="73"/>
      <c r="F3" s="74"/>
      <c r="G3" s="52"/>
      <c r="H3" s="53"/>
      <c r="I3" s="53"/>
      <c r="J3" s="54"/>
      <c r="K3" s="1"/>
      <c r="IP3" t="s">
        <v>12</v>
      </c>
    </row>
    <row r="4" spans="1:250" x14ac:dyDescent="0.2">
      <c r="A4" s="40" t="s">
        <v>162</v>
      </c>
      <c r="B4" s="41"/>
      <c r="C4" s="40" t="s">
        <v>163</v>
      </c>
      <c r="D4" s="41"/>
      <c r="E4" s="41"/>
      <c r="F4" s="44"/>
      <c r="G4" s="52"/>
      <c r="H4" s="53"/>
      <c r="I4" s="53"/>
      <c r="J4" s="54"/>
      <c r="K4" s="1"/>
      <c r="IP4" t="s">
        <v>13</v>
      </c>
    </row>
    <row r="5" spans="1:250" ht="13.5" thickBot="1" x14ac:dyDescent="0.25">
      <c r="A5" s="42"/>
      <c r="B5" s="43"/>
      <c r="C5" s="42"/>
      <c r="D5" s="43"/>
      <c r="E5" s="43"/>
      <c r="F5" s="45"/>
      <c r="G5" s="52"/>
      <c r="H5" s="53"/>
      <c r="I5" s="53"/>
      <c r="J5" s="54"/>
      <c r="K5" s="1"/>
      <c r="IP5" t="s">
        <v>14</v>
      </c>
    </row>
    <row r="6" spans="1:250" ht="18" customHeight="1" thickBot="1" x14ac:dyDescent="0.25">
      <c r="A6" s="46" t="s">
        <v>164</v>
      </c>
      <c r="B6" s="48"/>
      <c r="C6" s="46" t="s">
        <v>165</v>
      </c>
      <c r="D6" s="47"/>
      <c r="E6" s="47"/>
      <c r="F6" s="48"/>
      <c r="G6" s="55"/>
      <c r="H6" s="56"/>
      <c r="I6" s="56"/>
      <c r="J6" s="57"/>
      <c r="K6" s="1"/>
      <c r="IP6" t="s">
        <v>15</v>
      </c>
    </row>
    <row r="7" spans="1:250" ht="13.5" thickBot="1" x14ac:dyDescent="0.25">
      <c r="A7" s="37" t="s">
        <v>20</v>
      </c>
      <c r="B7" s="67" t="s">
        <v>0</v>
      </c>
      <c r="C7" s="39" t="s">
        <v>1</v>
      </c>
      <c r="D7" s="75" t="s">
        <v>2</v>
      </c>
      <c r="E7" s="37" t="s">
        <v>3</v>
      </c>
      <c r="F7" s="39" t="s">
        <v>4</v>
      </c>
      <c r="G7" s="58" t="s">
        <v>6</v>
      </c>
      <c r="H7" s="58" t="s">
        <v>7</v>
      </c>
      <c r="I7" s="65" t="s">
        <v>9</v>
      </c>
      <c r="J7" s="34" t="s">
        <v>8</v>
      </c>
      <c r="K7" s="1"/>
      <c r="IP7" t="s">
        <v>5</v>
      </c>
    </row>
    <row r="8" spans="1:250" ht="13.5" thickBot="1" x14ac:dyDescent="0.25">
      <c r="A8" s="38"/>
      <c r="B8" s="68"/>
      <c r="C8" s="39"/>
      <c r="D8" s="75"/>
      <c r="E8" s="38"/>
      <c r="F8" s="39"/>
      <c r="G8" s="55"/>
      <c r="H8" s="55"/>
      <c r="I8" s="66"/>
      <c r="J8" s="36" t="s">
        <v>8</v>
      </c>
      <c r="K8" s="1"/>
    </row>
    <row r="9" spans="1:250" ht="29.25" customHeight="1" thickBot="1" x14ac:dyDescent="0.25">
      <c r="A9" s="15">
        <v>1</v>
      </c>
      <c r="B9" s="28" t="s">
        <v>166</v>
      </c>
      <c r="C9" s="27" t="s">
        <v>167</v>
      </c>
      <c r="D9" s="11">
        <v>6</v>
      </c>
      <c r="E9" s="12" t="s">
        <v>10</v>
      </c>
      <c r="F9" s="11">
        <v>20</v>
      </c>
      <c r="G9" s="8">
        <f t="shared" ref="G9:G15" si="0">IF($E9="Anual",+(F9*$D9)/60/285.75,IF($E9="Semestral",+(F9*$D9)/60/142.875,IF($E9="Mensual",F9*$D9/60/23.8125,IF($E9="Semanal",(F9*$D9/60/5.5625),IF($E9="Trimestral",(F9*$D9/60/71.4375),IF($E9="Diaria",(F9*$D9/60),IF($E9="Quincenal",(F9*$D9/60/12.125),"no datos")))))))</f>
        <v>2</v>
      </c>
      <c r="H9" s="5">
        <f>G9</f>
        <v>2</v>
      </c>
      <c r="I9" s="4">
        <f>H9/$G$16</f>
        <v>0.18522372528616024</v>
      </c>
      <c r="J9" s="25" t="s">
        <v>16</v>
      </c>
      <c r="K9" s="1"/>
    </row>
    <row r="10" spans="1:250" ht="27" customHeight="1" thickBot="1" x14ac:dyDescent="0.25">
      <c r="A10" s="15">
        <v>2</v>
      </c>
      <c r="B10" s="19" t="s">
        <v>168</v>
      </c>
      <c r="C10" s="11" t="s">
        <v>169</v>
      </c>
      <c r="D10" s="11">
        <v>1</v>
      </c>
      <c r="E10" s="12" t="s">
        <v>10</v>
      </c>
      <c r="F10" s="11">
        <v>60</v>
      </c>
      <c r="G10" s="8">
        <f t="shared" si="0"/>
        <v>1</v>
      </c>
      <c r="H10" s="5">
        <f t="shared" ref="H10:H15" si="1">G10+H9</f>
        <v>3</v>
      </c>
      <c r="I10" s="4">
        <f>H10/$G$16</f>
        <v>0.27783558792924035</v>
      </c>
      <c r="J10" s="25" t="s">
        <v>16</v>
      </c>
      <c r="K10" s="1"/>
    </row>
    <row r="11" spans="1:250" ht="30" customHeight="1" thickBot="1" x14ac:dyDescent="0.25">
      <c r="A11" s="15">
        <v>3</v>
      </c>
      <c r="B11" s="28" t="s">
        <v>170</v>
      </c>
      <c r="C11" s="11" t="s">
        <v>171</v>
      </c>
      <c r="D11" s="11">
        <v>4</v>
      </c>
      <c r="E11" s="12" t="s">
        <v>11</v>
      </c>
      <c r="F11" s="11">
        <v>120</v>
      </c>
      <c r="G11" s="8">
        <f t="shared" si="0"/>
        <v>1.4382022471910112</v>
      </c>
      <c r="H11" s="5">
        <f t="shared" si="1"/>
        <v>4.4382022471910112</v>
      </c>
      <c r="I11" s="4">
        <f>H11/$G$16</f>
        <v>0.41103017689906346</v>
      </c>
      <c r="J11" s="25" t="s">
        <v>16</v>
      </c>
      <c r="K11" s="1"/>
    </row>
    <row r="12" spans="1:250" ht="31.5" customHeight="1" thickBot="1" x14ac:dyDescent="0.25">
      <c r="A12" s="15">
        <v>4</v>
      </c>
      <c r="B12" s="29" t="s">
        <v>172</v>
      </c>
      <c r="C12" s="27" t="s">
        <v>173</v>
      </c>
      <c r="D12" s="11">
        <v>2</v>
      </c>
      <c r="E12" s="12" t="s">
        <v>10</v>
      </c>
      <c r="F12" s="11">
        <v>90</v>
      </c>
      <c r="G12" s="8">
        <f t="shared" si="0"/>
        <v>3</v>
      </c>
      <c r="H12" s="5">
        <f t="shared" si="1"/>
        <v>7.4382022471910112</v>
      </c>
      <c r="I12" s="4">
        <f>H12/$G$16</f>
        <v>0.68886576482830375</v>
      </c>
      <c r="J12" s="25" t="s">
        <v>16</v>
      </c>
      <c r="K12" s="1"/>
    </row>
    <row r="13" spans="1:250" ht="26.25" customHeight="1" thickBot="1" x14ac:dyDescent="0.25">
      <c r="A13" s="15">
        <v>5</v>
      </c>
      <c r="B13" s="29" t="s">
        <v>174</v>
      </c>
      <c r="C13" s="27" t="s">
        <v>175</v>
      </c>
      <c r="D13" s="11">
        <v>2</v>
      </c>
      <c r="E13" s="12" t="s">
        <v>11</v>
      </c>
      <c r="F13" s="11">
        <v>60</v>
      </c>
      <c r="G13" s="8">
        <f t="shared" si="0"/>
        <v>0.3595505617977528</v>
      </c>
      <c r="H13" s="5">
        <f t="shared" si="1"/>
        <v>7.797752808988764</v>
      </c>
      <c r="I13" s="4">
        <f>H13/$G$16</f>
        <v>0.72216441207075954</v>
      </c>
      <c r="J13" s="25" t="s">
        <v>16</v>
      </c>
      <c r="K13" s="1"/>
    </row>
    <row r="14" spans="1:250" ht="20.100000000000001" customHeight="1" thickBot="1" x14ac:dyDescent="0.25">
      <c r="A14" s="15">
        <v>6</v>
      </c>
      <c r="B14" s="29" t="s">
        <v>176</v>
      </c>
      <c r="C14" s="30" t="s">
        <v>177</v>
      </c>
      <c r="D14" s="11">
        <v>1</v>
      </c>
      <c r="E14" s="12" t="s">
        <v>10</v>
      </c>
      <c r="F14" s="11">
        <v>60</v>
      </c>
      <c r="G14" s="8">
        <f t="shared" si="0"/>
        <v>1</v>
      </c>
      <c r="H14" s="5">
        <f t="shared" si="1"/>
        <v>8.7977528089887649</v>
      </c>
      <c r="I14" s="4">
        <f>H14/$G$16</f>
        <v>0.81477627471383973</v>
      </c>
      <c r="J14" s="25" t="s">
        <v>17</v>
      </c>
      <c r="K14" s="1"/>
    </row>
    <row r="15" spans="1:250" ht="20.100000000000001" customHeight="1" thickBot="1" x14ac:dyDescent="0.25">
      <c r="A15" s="15">
        <v>7</v>
      </c>
      <c r="B15" s="81" t="s">
        <v>178</v>
      </c>
      <c r="C15" s="27" t="s">
        <v>179</v>
      </c>
      <c r="D15" s="11">
        <v>1</v>
      </c>
      <c r="E15" s="12" t="s">
        <v>10</v>
      </c>
      <c r="F15" s="11">
        <v>120</v>
      </c>
      <c r="G15" s="8">
        <f t="shared" si="0"/>
        <v>2</v>
      </c>
      <c r="H15" s="5">
        <f t="shared" si="1"/>
        <v>10.797752808988765</v>
      </c>
      <c r="I15" s="4">
        <f>H15/$G$16</f>
        <v>1</v>
      </c>
      <c r="J15" s="25" t="s">
        <v>18</v>
      </c>
      <c r="K15" s="1"/>
    </row>
    <row r="16" spans="1:250" ht="13.5" thickBot="1" x14ac:dyDescent="0.25">
      <c r="A16" s="76"/>
      <c r="B16" s="3"/>
      <c r="C16" s="3"/>
      <c r="D16" s="77"/>
      <c r="E16" s="3"/>
      <c r="F16" s="3"/>
      <c r="G16" s="87">
        <f>SUM(G9:G15)</f>
        <v>10.797752808988765</v>
      </c>
      <c r="H16" s="6"/>
      <c r="I16" s="6"/>
      <c r="J16" s="7"/>
      <c r="K16" s="1"/>
    </row>
    <row r="17" spans="1:27" x14ac:dyDescent="0.2">
      <c r="A17" s="76"/>
      <c r="B17" s="3"/>
      <c r="C17" s="3"/>
      <c r="D17" s="77"/>
      <c r="E17" s="3"/>
      <c r="F17" s="3"/>
      <c r="G17" s="1"/>
      <c r="H17" s="1"/>
      <c r="I17" s="1"/>
      <c r="J17" s="1"/>
      <c r="K17" s="1"/>
    </row>
    <row r="18" spans="1:27" s="1" customFormat="1" x14ac:dyDescent="0.2">
      <c r="A18" s="76"/>
      <c r="B18" s="3"/>
      <c r="C18" s="3"/>
      <c r="D18" s="77"/>
      <c r="E18" s="3"/>
      <c r="F18" s="3"/>
      <c r="P18" s="3"/>
      <c r="Q18" s="3"/>
      <c r="R18" s="3"/>
      <c r="S18" s="3"/>
      <c r="T18" s="3"/>
      <c r="U18" s="3"/>
      <c r="V18" s="3"/>
      <c r="W18" s="3"/>
      <c r="X18" s="3"/>
      <c r="Y18" s="3"/>
      <c r="Z18" s="3"/>
      <c r="AA18" s="3"/>
    </row>
    <row r="19" spans="1:27" s="1" customFormat="1" x14ac:dyDescent="0.2">
      <c r="B19" s="31" t="s">
        <v>19</v>
      </c>
      <c r="D19" s="17"/>
      <c r="P19" s="3"/>
      <c r="Q19" s="3"/>
      <c r="R19" s="3"/>
      <c r="S19" s="3"/>
      <c r="T19" s="3"/>
      <c r="U19" s="3"/>
      <c r="V19" s="3"/>
      <c r="W19" s="3"/>
      <c r="X19" s="3"/>
      <c r="Y19" s="3"/>
      <c r="Z19" s="3"/>
      <c r="AA19" s="3"/>
    </row>
    <row r="20" spans="1:27" s="1" customFormat="1" x14ac:dyDescent="0.2">
      <c r="D20" s="17"/>
      <c r="H20" s="89" t="s">
        <v>232</v>
      </c>
      <c r="I20" s="89" t="s">
        <v>233</v>
      </c>
      <c r="P20" s="3"/>
      <c r="Q20" s="3"/>
      <c r="R20" s="3"/>
      <c r="S20" s="3"/>
      <c r="T20" s="3"/>
      <c r="U20" s="3"/>
      <c r="V20" s="3"/>
      <c r="W20" s="3"/>
      <c r="X20" s="3"/>
      <c r="Y20" s="3"/>
      <c r="Z20" s="3"/>
      <c r="AA20" s="3"/>
    </row>
    <row r="21" spans="1:27" s="1" customFormat="1" x14ac:dyDescent="0.2">
      <c r="D21" s="17"/>
      <c r="H21" s="90">
        <f>5*100/7</f>
        <v>71.428571428571431</v>
      </c>
      <c r="I21" s="91" t="s">
        <v>16</v>
      </c>
      <c r="P21" s="3"/>
      <c r="Q21" s="3"/>
      <c r="R21" s="3"/>
      <c r="S21" s="3"/>
      <c r="T21" s="3"/>
      <c r="U21" s="3"/>
      <c r="V21" s="3"/>
      <c r="W21" s="3"/>
      <c r="X21" s="3"/>
      <c r="Y21" s="3"/>
      <c r="Z21" s="3"/>
      <c r="AA21" s="3"/>
    </row>
    <row r="22" spans="1:27" s="1" customFormat="1" x14ac:dyDescent="0.2">
      <c r="D22" s="17"/>
      <c r="H22" s="90">
        <f>1*100/7</f>
        <v>14.285714285714286</v>
      </c>
      <c r="I22" s="91" t="s">
        <v>17</v>
      </c>
      <c r="P22" s="3"/>
      <c r="Q22" s="3"/>
      <c r="R22" s="3"/>
      <c r="S22" s="3"/>
      <c r="T22" s="3"/>
      <c r="U22" s="3"/>
      <c r="V22" s="3"/>
      <c r="W22" s="3"/>
      <c r="X22" s="3"/>
      <c r="Y22" s="3"/>
      <c r="Z22" s="3"/>
      <c r="AA22" s="3"/>
    </row>
    <row r="23" spans="1:27" s="1" customFormat="1" x14ac:dyDescent="0.2">
      <c r="D23" s="17"/>
      <c r="H23" s="90">
        <f>1*100/7</f>
        <v>14.285714285714286</v>
      </c>
      <c r="I23" s="91" t="s">
        <v>18</v>
      </c>
      <c r="P23" s="3"/>
      <c r="Q23" s="3"/>
      <c r="R23" s="3"/>
      <c r="S23" s="3"/>
      <c r="T23" s="3"/>
      <c r="U23" s="3"/>
      <c r="V23" s="3"/>
      <c r="W23" s="3"/>
      <c r="X23" s="3"/>
      <c r="Y23" s="3"/>
      <c r="Z23" s="3"/>
      <c r="AA23" s="3"/>
    </row>
    <row r="24" spans="1:27" s="1" customFormat="1" x14ac:dyDescent="0.2">
      <c r="D24" s="17"/>
      <c r="P24" s="3"/>
      <c r="Q24" s="3"/>
      <c r="R24" s="3"/>
      <c r="S24" s="3"/>
      <c r="T24" s="3"/>
      <c r="U24" s="3"/>
      <c r="V24" s="3"/>
      <c r="W24" s="3"/>
      <c r="X24" s="3"/>
      <c r="Y24" s="3"/>
      <c r="Z24" s="3"/>
      <c r="AA24" s="3"/>
    </row>
    <row r="25" spans="1:27" s="1" customFormat="1" x14ac:dyDescent="0.2">
      <c r="B25" s="82"/>
      <c r="D25" s="17"/>
      <c r="P25" s="3"/>
      <c r="Q25" s="3"/>
      <c r="R25" s="3"/>
      <c r="S25" s="3"/>
      <c r="T25" s="3"/>
      <c r="U25" s="3"/>
      <c r="V25" s="3"/>
      <c r="W25" s="3"/>
      <c r="X25" s="3"/>
      <c r="Y25" s="3"/>
      <c r="Z25" s="3"/>
      <c r="AA25" s="3"/>
    </row>
    <row r="26" spans="1:27" s="1" customFormat="1" x14ac:dyDescent="0.2">
      <c r="D26" s="17"/>
      <c r="P26" s="3"/>
      <c r="Q26" s="3"/>
      <c r="R26" s="3"/>
      <c r="S26" s="3"/>
      <c r="T26" s="3"/>
      <c r="U26" s="3"/>
      <c r="V26" s="3"/>
      <c r="W26" s="3"/>
      <c r="X26" s="3"/>
      <c r="Y26" s="3"/>
      <c r="Z26" s="3"/>
      <c r="AA26" s="3"/>
    </row>
    <row r="27" spans="1:27" s="1" customFormat="1" x14ac:dyDescent="0.2">
      <c r="D27" s="17"/>
      <c r="P27" s="3"/>
      <c r="Q27" s="3"/>
      <c r="R27" s="3"/>
      <c r="S27" s="3"/>
      <c r="T27" s="3"/>
      <c r="U27" s="3"/>
      <c r="V27" s="3"/>
      <c r="W27" s="3"/>
      <c r="X27" s="3"/>
      <c r="Y27" s="3"/>
      <c r="Z27" s="3"/>
      <c r="AA27" s="3"/>
    </row>
    <row r="28" spans="1:27" s="1" customFormat="1" x14ac:dyDescent="0.2">
      <c r="D28" s="17"/>
      <c r="P28" s="3"/>
      <c r="Q28" s="3"/>
      <c r="R28" s="3"/>
      <c r="S28" s="3"/>
      <c r="T28" s="3"/>
      <c r="U28" s="3"/>
      <c r="V28" s="3"/>
      <c r="W28" s="3"/>
      <c r="X28" s="3"/>
      <c r="Y28" s="3"/>
      <c r="Z28" s="3"/>
      <c r="AA28" s="3"/>
    </row>
    <row r="29" spans="1:27" s="1" customFormat="1" x14ac:dyDescent="0.2">
      <c r="D29" s="17"/>
      <c r="P29" s="3"/>
      <c r="Q29" s="3"/>
      <c r="R29" s="3"/>
      <c r="S29" s="3"/>
      <c r="T29" s="3"/>
      <c r="U29" s="3"/>
      <c r="V29" s="3"/>
      <c r="W29" s="3"/>
      <c r="X29" s="3"/>
      <c r="Y29" s="3"/>
      <c r="Z29" s="3"/>
      <c r="AA29" s="3"/>
    </row>
    <row r="30" spans="1:27" s="1" customFormat="1" x14ac:dyDescent="0.2">
      <c r="D30" s="17"/>
      <c r="P30" s="3"/>
      <c r="Q30" s="3"/>
      <c r="R30" s="3"/>
      <c r="S30" s="3"/>
      <c r="T30" s="3"/>
      <c r="U30" s="3"/>
      <c r="V30" s="3"/>
      <c r="W30" s="3"/>
      <c r="X30" s="3"/>
      <c r="Y30" s="3"/>
      <c r="Z30" s="3"/>
      <c r="AA30" s="3"/>
    </row>
    <row r="31" spans="1:27" s="1" customFormat="1" x14ac:dyDescent="0.2">
      <c r="D31" s="17"/>
      <c r="P31" s="3"/>
      <c r="Q31" s="3"/>
      <c r="R31" s="3"/>
      <c r="S31" s="3"/>
      <c r="T31" s="3"/>
      <c r="U31" s="3"/>
      <c r="V31" s="3"/>
      <c r="W31" s="3"/>
      <c r="X31" s="3"/>
      <c r="Y31" s="3"/>
      <c r="Z31" s="3"/>
      <c r="AA31" s="3"/>
    </row>
    <row r="32" spans="1:27" s="1" customFormat="1" x14ac:dyDescent="0.2">
      <c r="D32" s="17"/>
      <c r="P32" s="3"/>
      <c r="Q32" s="3"/>
      <c r="R32" s="3"/>
      <c r="S32" s="3"/>
      <c r="T32" s="3"/>
      <c r="U32" s="3"/>
      <c r="V32" s="3"/>
      <c r="W32" s="3"/>
      <c r="X32" s="3"/>
      <c r="Y32" s="3"/>
      <c r="Z32" s="3"/>
      <c r="AA32" s="3"/>
    </row>
    <row r="33" spans="4:27" s="1" customFormat="1" x14ac:dyDescent="0.2">
      <c r="D33" s="17"/>
      <c r="P33" s="3"/>
      <c r="Q33" s="3"/>
      <c r="R33" s="3"/>
      <c r="S33" s="3"/>
      <c r="T33" s="3"/>
      <c r="U33" s="3"/>
      <c r="V33" s="3"/>
      <c r="W33" s="3"/>
      <c r="X33" s="3"/>
      <c r="Y33" s="3"/>
      <c r="Z33" s="3"/>
      <c r="AA33" s="3"/>
    </row>
    <row r="34" spans="4:27" s="1" customFormat="1" x14ac:dyDescent="0.2">
      <c r="D34" s="17"/>
      <c r="P34" s="3"/>
      <c r="Q34" s="3"/>
      <c r="R34" s="3"/>
      <c r="S34" s="3"/>
      <c r="T34" s="3"/>
      <c r="U34" s="3"/>
      <c r="V34" s="3"/>
      <c r="W34" s="3"/>
      <c r="X34" s="3"/>
      <c r="Y34" s="3"/>
      <c r="Z34" s="3"/>
      <c r="AA34" s="3"/>
    </row>
    <row r="35" spans="4:27" s="1" customFormat="1" x14ac:dyDescent="0.2">
      <c r="D35" s="17"/>
      <c r="P35" s="3"/>
      <c r="Q35" s="3"/>
      <c r="R35" s="3"/>
      <c r="S35" s="3"/>
      <c r="T35" s="3"/>
      <c r="U35" s="3"/>
      <c r="V35" s="3"/>
      <c r="W35" s="3"/>
      <c r="X35" s="3"/>
      <c r="Y35" s="3"/>
      <c r="Z35" s="3"/>
      <c r="AA35" s="3"/>
    </row>
    <row r="36" spans="4:27" s="1" customFormat="1" x14ac:dyDescent="0.2">
      <c r="D36" s="17"/>
      <c r="P36" s="3"/>
      <c r="Q36" s="3"/>
      <c r="R36" s="3"/>
      <c r="S36" s="3"/>
      <c r="T36" s="3"/>
      <c r="U36" s="3"/>
      <c r="V36" s="3"/>
      <c r="W36" s="3"/>
      <c r="X36" s="3"/>
      <c r="Y36" s="3"/>
      <c r="Z36" s="3"/>
      <c r="AA36" s="3"/>
    </row>
    <row r="37" spans="4:27" s="1" customFormat="1" x14ac:dyDescent="0.2">
      <c r="D37" s="17"/>
      <c r="P37" s="3"/>
      <c r="Q37" s="3"/>
      <c r="R37" s="3"/>
      <c r="S37" s="3"/>
      <c r="T37" s="3"/>
      <c r="U37" s="3"/>
      <c r="V37" s="3"/>
      <c r="W37" s="3"/>
      <c r="X37" s="3"/>
      <c r="Y37" s="3"/>
      <c r="Z37" s="3"/>
      <c r="AA37" s="3"/>
    </row>
    <row r="38" spans="4:27" s="1" customFormat="1" x14ac:dyDescent="0.2">
      <c r="D38" s="17"/>
      <c r="P38" s="3"/>
      <c r="Q38" s="3"/>
      <c r="R38" s="3"/>
      <c r="S38" s="3"/>
      <c r="T38" s="3"/>
      <c r="U38" s="3"/>
      <c r="V38" s="3"/>
      <c r="W38" s="3"/>
      <c r="X38" s="3"/>
      <c r="Y38" s="3"/>
      <c r="Z38" s="3"/>
      <c r="AA38" s="3"/>
    </row>
    <row r="39" spans="4:27" s="1" customFormat="1" x14ac:dyDescent="0.2">
      <c r="D39" s="17"/>
      <c r="P39" s="3"/>
      <c r="Q39" s="3"/>
      <c r="R39" s="3"/>
      <c r="S39" s="3"/>
      <c r="T39" s="3"/>
      <c r="U39" s="3"/>
      <c r="V39" s="3"/>
      <c r="W39" s="3"/>
      <c r="X39" s="3"/>
      <c r="Y39" s="3"/>
      <c r="Z39" s="3"/>
      <c r="AA39" s="3"/>
    </row>
    <row r="40" spans="4:27" s="1" customFormat="1" x14ac:dyDescent="0.2">
      <c r="D40" s="17"/>
      <c r="P40" s="3"/>
      <c r="Q40" s="3"/>
      <c r="R40" s="3"/>
      <c r="S40" s="3"/>
      <c r="T40" s="3"/>
      <c r="U40" s="3"/>
      <c r="V40" s="3"/>
      <c r="W40" s="3"/>
      <c r="X40" s="3"/>
      <c r="Y40" s="3"/>
      <c r="Z40" s="3"/>
      <c r="AA40" s="3"/>
    </row>
  </sheetData>
  <mergeCells count="18">
    <mergeCell ref="G7:G8"/>
    <mergeCell ref="H7:H8"/>
    <mergeCell ref="I7:I8"/>
    <mergeCell ref="J7:J8"/>
    <mergeCell ref="A7:A8"/>
    <mergeCell ref="B7:B8"/>
    <mergeCell ref="C7:C8"/>
    <mergeCell ref="D7:D8"/>
    <mergeCell ref="E7:E8"/>
    <mergeCell ref="F7:F8"/>
    <mergeCell ref="A1:A3"/>
    <mergeCell ref="B1:D3"/>
    <mergeCell ref="E1:F3"/>
    <mergeCell ref="G1:J6"/>
    <mergeCell ref="A4:B5"/>
    <mergeCell ref="C4:F5"/>
    <mergeCell ref="A6:B6"/>
    <mergeCell ref="C6:F6"/>
  </mergeCells>
  <dataValidations count="1">
    <dataValidation type="list" allowBlank="1" showInputMessage="1" showErrorMessage="1" sqref="E9:E15">
      <formula1>$IP$1:$IP$7</formula1>
    </dataValidation>
  </dataValidation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P42"/>
  <sheetViews>
    <sheetView topLeftCell="A7" workbookViewId="0">
      <selection activeCell="J23" sqref="I20:J23"/>
    </sheetView>
  </sheetViews>
  <sheetFormatPr baseColWidth="10" defaultRowHeight="12.75" x14ac:dyDescent="0.2"/>
  <cols>
    <col min="1" max="1" width="5.28515625" customWidth="1"/>
    <col min="2" max="2" width="93.85546875" customWidth="1"/>
    <col min="3" max="3" width="23.85546875" bestFit="1" customWidth="1"/>
    <col min="4" max="4" width="8.42578125" style="18" customWidth="1"/>
    <col min="5" max="5" width="13" customWidth="1"/>
    <col min="6" max="6" width="13.140625" customWidth="1"/>
    <col min="7" max="7" width="9.5703125" customWidth="1"/>
    <col min="8" max="8" width="9.85546875" customWidth="1"/>
    <col min="10" max="10" width="11" customWidth="1"/>
    <col min="11" max="11" width="12.28515625" bestFit="1" customWidth="1"/>
    <col min="12" max="15" width="11.42578125" style="1"/>
    <col min="16" max="27" width="11.42578125" style="3"/>
  </cols>
  <sheetData>
    <row r="1" spans="1:250" ht="12.75" customHeight="1" x14ac:dyDescent="0.2">
      <c r="A1" s="34"/>
      <c r="B1" s="59" t="s">
        <v>21</v>
      </c>
      <c r="C1" s="60"/>
      <c r="D1" s="60"/>
      <c r="E1" s="69">
        <v>39763</v>
      </c>
      <c r="F1" s="70"/>
      <c r="G1" s="49"/>
      <c r="H1" s="50"/>
      <c r="I1" s="50"/>
      <c r="J1" s="51"/>
      <c r="K1" s="1"/>
      <c r="IP1" t="s">
        <v>10</v>
      </c>
    </row>
    <row r="2" spans="1:250" ht="12.75" customHeight="1" x14ac:dyDescent="0.2">
      <c r="A2" s="35"/>
      <c r="B2" s="61"/>
      <c r="C2" s="62"/>
      <c r="D2" s="62"/>
      <c r="E2" s="71"/>
      <c r="F2" s="72"/>
      <c r="G2" s="52"/>
      <c r="H2" s="53"/>
      <c r="I2" s="53"/>
      <c r="J2" s="54"/>
      <c r="K2" s="1"/>
      <c r="IP2" t="s">
        <v>11</v>
      </c>
    </row>
    <row r="3" spans="1:250" ht="24" customHeight="1" thickBot="1" x14ac:dyDescent="0.25">
      <c r="A3" s="36"/>
      <c r="B3" s="63"/>
      <c r="C3" s="64"/>
      <c r="D3" s="64"/>
      <c r="E3" s="73"/>
      <c r="F3" s="74"/>
      <c r="G3" s="52"/>
      <c r="H3" s="53"/>
      <c r="I3" s="53"/>
      <c r="J3" s="54"/>
      <c r="K3" s="1"/>
      <c r="IP3" t="s">
        <v>12</v>
      </c>
    </row>
    <row r="4" spans="1:250" x14ac:dyDescent="0.2">
      <c r="A4" s="40" t="s">
        <v>50</v>
      </c>
      <c r="B4" s="41"/>
      <c r="C4" s="40" t="s">
        <v>47</v>
      </c>
      <c r="D4" s="41"/>
      <c r="E4" s="41"/>
      <c r="F4" s="44"/>
      <c r="G4" s="52"/>
      <c r="H4" s="53"/>
      <c r="I4" s="53"/>
      <c r="J4" s="54"/>
      <c r="K4" s="1"/>
      <c r="IP4" t="s">
        <v>13</v>
      </c>
    </row>
    <row r="5" spans="1:250" ht="13.5" thickBot="1" x14ac:dyDescent="0.25">
      <c r="A5" s="42"/>
      <c r="B5" s="43"/>
      <c r="C5" s="42"/>
      <c r="D5" s="43"/>
      <c r="E5" s="43"/>
      <c r="F5" s="45"/>
      <c r="G5" s="52"/>
      <c r="H5" s="53"/>
      <c r="I5" s="53"/>
      <c r="J5" s="54"/>
      <c r="K5" s="1"/>
      <c r="IP5" t="s">
        <v>14</v>
      </c>
    </row>
    <row r="6" spans="1:250" ht="18" customHeight="1" thickBot="1" x14ac:dyDescent="0.25">
      <c r="A6" s="46" t="s">
        <v>52</v>
      </c>
      <c r="B6" s="48"/>
      <c r="C6" s="46" t="s">
        <v>51</v>
      </c>
      <c r="D6" s="47"/>
      <c r="E6" s="47"/>
      <c r="F6" s="48"/>
      <c r="G6" s="55"/>
      <c r="H6" s="56"/>
      <c r="I6" s="56"/>
      <c r="J6" s="57"/>
      <c r="K6" s="1"/>
      <c r="IP6" t="s">
        <v>15</v>
      </c>
    </row>
    <row r="7" spans="1:250" ht="13.5" thickBot="1" x14ac:dyDescent="0.25">
      <c r="A7" s="37" t="s">
        <v>20</v>
      </c>
      <c r="B7" s="67" t="s">
        <v>0</v>
      </c>
      <c r="C7" s="39" t="s">
        <v>1</v>
      </c>
      <c r="D7" s="75" t="s">
        <v>2</v>
      </c>
      <c r="E7" s="37" t="s">
        <v>3</v>
      </c>
      <c r="F7" s="39" t="s">
        <v>4</v>
      </c>
      <c r="G7" s="58" t="s">
        <v>6</v>
      </c>
      <c r="H7" s="58" t="s">
        <v>7</v>
      </c>
      <c r="I7" s="65" t="s">
        <v>9</v>
      </c>
      <c r="J7" s="34" t="s">
        <v>8</v>
      </c>
      <c r="K7" s="1"/>
      <c r="IP7" t="s">
        <v>5</v>
      </c>
    </row>
    <row r="8" spans="1:250" ht="13.5" thickBot="1" x14ac:dyDescent="0.25">
      <c r="A8" s="38"/>
      <c r="B8" s="68"/>
      <c r="C8" s="39"/>
      <c r="D8" s="75"/>
      <c r="E8" s="38"/>
      <c r="F8" s="39"/>
      <c r="G8" s="55"/>
      <c r="H8" s="55"/>
      <c r="I8" s="66"/>
      <c r="J8" s="36" t="s">
        <v>8</v>
      </c>
      <c r="K8" s="1"/>
    </row>
    <row r="9" spans="1:250" ht="29.25" customHeight="1" thickBot="1" x14ac:dyDescent="0.25">
      <c r="A9" s="15">
        <v>1</v>
      </c>
      <c r="B9" s="28" t="s">
        <v>49</v>
      </c>
      <c r="C9" s="27" t="s">
        <v>23</v>
      </c>
      <c r="D9" s="11">
        <v>8</v>
      </c>
      <c r="E9" s="12" t="s">
        <v>10</v>
      </c>
      <c r="F9" s="11">
        <v>4</v>
      </c>
      <c r="G9" s="8">
        <f t="shared" ref="G9:G17" si="0">IF($E9="Anual",+(F9*$D9)/60/285.75,IF($E9="Semestral",+(F9*$D9)/60/142.875,IF($E9="Mensual",F9*$D9/60/23.8125,IF($E9="Semanal",(F9*$D9/60/5.5625),IF($E9="Trimestral",(F9*$D9/60/71.4375),IF($E9="Diaria",(F9*$D9/60),IF($E9="Quincenal",(F9*$D9/60/12.125),"no datos")))))))</f>
        <v>0.53333333333333333</v>
      </c>
      <c r="H9" s="5">
        <f>G9</f>
        <v>0.53333333333333333</v>
      </c>
      <c r="I9" s="4">
        <f>H9/$G$18</f>
        <v>4.4321329639889197E-2</v>
      </c>
      <c r="J9" s="24" t="s">
        <v>16</v>
      </c>
      <c r="K9" s="1"/>
    </row>
    <row r="10" spans="1:250" ht="27" customHeight="1" thickBot="1" x14ac:dyDescent="0.25">
      <c r="A10" s="15">
        <v>2</v>
      </c>
      <c r="B10" s="19" t="s">
        <v>53</v>
      </c>
      <c r="C10" s="11" t="s">
        <v>54</v>
      </c>
      <c r="D10" s="11">
        <v>1</v>
      </c>
      <c r="E10" s="12" t="s">
        <v>10</v>
      </c>
      <c r="F10" s="11">
        <v>120</v>
      </c>
      <c r="G10" s="8">
        <f t="shared" si="0"/>
        <v>2</v>
      </c>
      <c r="H10" s="5">
        <f t="shared" ref="H10:H17" si="1">G10+H9</f>
        <v>2.5333333333333332</v>
      </c>
      <c r="I10" s="4">
        <f>H10/$G$18</f>
        <v>0.21052631578947367</v>
      </c>
      <c r="J10" s="24" t="s">
        <v>16</v>
      </c>
      <c r="K10" s="1"/>
    </row>
    <row r="11" spans="1:250" ht="30" customHeight="1" thickBot="1" x14ac:dyDescent="0.25">
      <c r="A11" s="15">
        <v>3</v>
      </c>
      <c r="B11" s="28" t="s">
        <v>55</v>
      </c>
      <c r="C11" s="11" t="s">
        <v>56</v>
      </c>
      <c r="D11" s="11">
        <v>1</v>
      </c>
      <c r="E11" s="12" t="s">
        <v>10</v>
      </c>
      <c r="F11" s="11">
        <v>60</v>
      </c>
      <c r="G11" s="8">
        <f t="shared" si="0"/>
        <v>1</v>
      </c>
      <c r="H11" s="5">
        <f t="shared" si="1"/>
        <v>3.5333333333333332</v>
      </c>
      <c r="I11" s="4">
        <f>H11/$G$18</f>
        <v>0.2936288088642659</v>
      </c>
      <c r="J11" s="24" t="s">
        <v>16</v>
      </c>
      <c r="K11" s="1"/>
    </row>
    <row r="12" spans="1:250" ht="31.5" customHeight="1" thickBot="1" x14ac:dyDescent="0.25">
      <c r="A12" s="15">
        <v>4</v>
      </c>
      <c r="B12" s="29" t="s">
        <v>57</v>
      </c>
      <c r="C12" s="27" t="s">
        <v>58</v>
      </c>
      <c r="D12" s="11">
        <v>1</v>
      </c>
      <c r="E12" s="12" t="s">
        <v>10</v>
      </c>
      <c r="F12" s="11">
        <v>120</v>
      </c>
      <c r="G12" s="8">
        <f t="shared" si="0"/>
        <v>2</v>
      </c>
      <c r="H12" s="5">
        <f t="shared" si="1"/>
        <v>5.5333333333333332</v>
      </c>
      <c r="I12" s="4">
        <f>H12/$G$18</f>
        <v>0.45983379501385041</v>
      </c>
      <c r="J12" s="24" t="s">
        <v>16</v>
      </c>
      <c r="K12" s="1"/>
    </row>
    <row r="13" spans="1:250" ht="26.25" customHeight="1" thickBot="1" x14ac:dyDescent="0.25">
      <c r="A13" s="15">
        <v>5</v>
      </c>
      <c r="B13" s="29" t="s">
        <v>59</v>
      </c>
      <c r="C13" s="27" t="s">
        <v>60</v>
      </c>
      <c r="D13" s="11">
        <v>3</v>
      </c>
      <c r="E13" s="12" t="s">
        <v>10</v>
      </c>
      <c r="F13" s="11">
        <v>40</v>
      </c>
      <c r="G13" s="8">
        <f t="shared" si="0"/>
        <v>2</v>
      </c>
      <c r="H13" s="5">
        <f t="shared" si="1"/>
        <v>7.5333333333333332</v>
      </c>
      <c r="I13" s="4">
        <f>H13/$G$18</f>
        <v>0.62603878116343492</v>
      </c>
      <c r="J13" s="24" t="s">
        <v>16</v>
      </c>
      <c r="K13" s="1"/>
    </row>
    <row r="14" spans="1:250" ht="20.100000000000001" customHeight="1" thickBot="1" x14ac:dyDescent="0.25">
      <c r="A14" s="15">
        <v>6</v>
      </c>
      <c r="B14" s="22" t="s">
        <v>29</v>
      </c>
      <c r="C14" s="23" t="s">
        <v>30</v>
      </c>
      <c r="D14" s="11">
        <v>1</v>
      </c>
      <c r="E14" s="12" t="s">
        <v>10</v>
      </c>
      <c r="F14" s="11">
        <v>30</v>
      </c>
      <c r="G14" s="8">
        <f t="shared" si="0"/>
        <v>0.5</v>
      </c>
      <c r="H14" s="5">
        <f t="shared" si="1"/>
        <v>8.0333333333333332</v>
      </c>
      <c r="I14" s="4">
        <f>H14/$G$18</f>
        <v>0.66759002770083098</v>
      </c>
      <c r="J14" s="24" t="s">
        <v>16</v>
      </c>
      <c r="K14" s="1"/>
    </row>
    <row r="15" spans="1:250" ht="34.5" customHeight="1" thickBot="1" x14ac:dyDescent="0.25">
      <c r="A15" s="15">
        <v>7</v>
      </c>
      <c r="B15" s="26" t="s">
        <v>61</v>
      </c>
      <c r="C15" s="27" t="s">
        <v>62</v>
      </c>
      <c r="D15" s="11">
        <v>1</v>
      </c>
      <c r="E15" s="12" t="s">
        <v>10</v>
      </c>
      <c r="F15" s="11">
        <v>60</v>
      </c>
      <c r="G15" s="8">
        <f t="shared" si="0"/>
        <v>1</v>
      </c>
      <c r="H15" s="5">
        <f t="shared" si="1"/>
        <v>9.0333333333333332</v>
      </c>
      <c r="I15" s="4">
        <f>H15/$G$18</f>
        <v>0.75069252077562332</v>
      </c>
      <c r="J15" s="24" t="s">
        <v>16</v>
      </c>
      <c r="K15" s="1"/>
    </row>
    <row r="16" spans="1:250" ht="13.5" thickBot="1" x14ac:dyDescent="0.25">
      <c r="A16" s="15">
        <v>8</v>
      </c>
      <c r="B16" s="13" t="s">
        <v>63</v>
      </c>
      <c r="C16" s="11" t="s">
        <v>64</v>
      </c>
      <c r="D16" s="11">
        <v>10</v>
      </c>
      <c r="E16" s="12" t="s">
        <v>10</v>
      </c>
      <c r="F16" s="11">
        <v>12</v>
      </c>
      <c r="G16" s="8">
        <f t="shared" si="0"/>
        <v>2</v>
      </c>
      <c r="H16" s="5">
        <f t="shared" si="1"/>
        <v>11.033333333333333</v>
      </c>
      <c r="I16" s="4">
        <f>H16/$G$18</f>
        <v>0.91689750692520777</v>
      </c>
      <c r="J16" s="24" t="s">
        <v>17</v>
      </c>
      <c r="K16" s="1"/>
      <c r="L16"/>
      <c r="M16"/>
      <c r="N16"/>
      <c r="O16"/>
      <c r="P16"/>
      <c r="Q16"/>
      <c r="R16"/>
      <c r="S16"/>
      <c r="T16"/>
      <c r="U16"/>
      <c r="V16"/>
      <c r="W16"/>
      <c r="X16"/>
      <c r="Y16"/>
      <c r="Z16"/>
      <c r="AA16"/>
    </row>
    <row r="17" spans="1:27" ht="13.5" thickBot="1" x14ac:dyDescent="0.25">
      <c r="A17" s="15">
        <v>9</v>
      </c>
      <c r="B17" s="81" t="s">
        <v>65</v>
      </c>
      <c r="C17" s="11" t="s">
        <v>66</v>
      </c>
      <c r="D17" s="11">
        <v>1</v>
      </c>
      <c r="E17" s="12" t="s">
        <v>10</v>
      </c>
      <c r="F17" s="11">
        <v>60</v>
      </c>
      <c r="G17" s="8">
        <f t="shared" si="0"/>
        <v>1</v>
      </c>
      <c r="H17" s="5">
        <f t="shared" si="1"/>
        <v>12.033333333333333</v>
      </c>
      <c r="I17" s="4">
        <f>H17/$G$18</f>
        <v>1</v>
      </c>
      <c r="J17" s="24" t="s">
        <v>18</v>
      </c>
      <c r="K17" s="1"/>
      <c r="L17"/>
      <c r="M17"/>
      <c r="N17"/>
      <c r="O17"/>
      <c r="P17"/>
      <c r="Q17"/>
      <c r="R17"/>
      <c r="S17"/>
      <c r="T17"/>
      <c r="U17"/>
      <c r="V17"/>
      <c r="W17"/>
      <c r="X17"/>
      <c r="Y17"/>
      <c r="Z17"/>
      <c r="AA17"/>
    </row>
    <row r="18" spans="1:27" ht="13.5" thickBot="1" x14ac:dyDescent="0.25">
      <c r="A18" s="76"/>
      <c r="B18" s="3"/>
      <c r="C18" s="3"/>
      <c r="D18" s="77"/>
      <c r="E18" s="3"/>
      <c r="F18" s="3"/>
      <c r="G18" s="87">
        <f>SUM(G9:G17)</f>
        <v>12.033333333333333</v>
      </c>
      <c r="H18" s="6"/>
      <c r="I18" s="6"/>
      <c r="J18" s="7"/>
      <c r="K18" s="1"/>
    </row>
    <row r="19" spans="1:27" x14ac:dyDescent="0.2">
      <c r="A19" s="76"/>
      <c r="B19" s="3"/>
      <c r="C19" s="3"/>
      <c r="D19" s="77"/>
      <c r="E19" s="3"/>
      <c r="F19" s="3"/>
      <c r="G19" s="1"/>
      <c r="H19" s="1"/>
      <c r="I19" s="1"/>
      <c r="J19" s="1"/>
      <c r="K19" s="1"/>
    </row>
    <row r="20" spans="1:27" s="1" customFormat="1" x14ac:dyDescent="0.2">
      <c r="A20" s="76"/>
      <c r="B20" s="3"/>
      <c r="C20" s="3"/>
      <c r="D20" s="77"/>
      <c r="E20" s="3"/>
      <c r="F20" s="3"/>
      <c r="I20" s="89" t="s">
        <v>232</v>
      </c>
      <c r="J20" s="89" t="s">
        <v>233</v>
      </c>
      <c r="P20" s="3"/>
      <c r="Q20" s="3"/>
      <c r="R20" s="3"/>
      <c r="S20" s="3"/>
      <c r="T20" s="3"/>
      <c r="U20" s="3"/>
      <c r="V20" s="3"/>
      <c r="W20" s="3"/>
      <c r="X20" s="3"/>
      <c r="Y20" s="3"/>
      <c r="Z20" s="3"/>
      <c r="AA20" s="3"/>
    </row>
    <row r="21" spans="1:27" s="1" customFormat="1" x14ac:dyDescent="0.2">
      <c r="B21" s="10" t="s">
        <v>19</v>
      </c>
      <c r="D21" s="17"/>
      <c r="I21" s="90">
        <f>7*100/9</f>
        <v>77.777777777777771</v>
      </c>
      <c r="J21" s="91" t="s">
        <v>16</v>
      </c>
      <c r="P21" s="3"/>
      <c r="Q21" s="3"/>
      <c r="R21" s="3"/>
      <c r="S21" s="3"/>
      <c r="T21" s="3"/>
      <c r="U21" s="3"/>
      <c r="V21" s="3"/>
      <c r="W21" s="3"/>
      <c r="X21" s="3"/>
      <c r="Y21" s="3"/>
      <c r="Z21" s="3"/>
      <c r="AA21" s="3"/>
    </row>
    <row r="22" spans="1:27" s="1" customFormat="1" x14ac:dyDescent="0.2">
      <c r="D22" s="17"/>
      <c r="I22" s="90">
        <f>1*100/9</f>
        <v>11.111111111111111</v>
      </c>
      <c r="J22" s="91" t="s">
        <v>17</v>
      </c>
      <c r="P22" s="3"/>
      <c r="Q22" s="3"/>
      <c r="R22" s="3"/>
      <c r="S22" s="3"/>
      <c r="T22" s="3"/>
      <c r="U22" s="3"/>
      <c r="V22" s="3"/>
      <c r="W22" s="3"/>
      <c r="X22" s="3"/>
      <c r="Y22" s="3"/>
      <c r="Z22" s="3"/>
      <c r="AA22" s="3"/>
    </row>
    <row r="23" spans="1:27" s="1" customFormat="1" x14ac:dyDescent="0.2">
      <c r="D23" s="17"/>
      <c r="I23" s="90">
        <f>1*100/9</f>
        <v>11.111111111111111</v>
      </c>
      <c r="J23" s="91" t="s">
        <v>18</v>
      </c>
      <c r="P23" s="3"/>
      <c r="Q23" s="3"/>
      <c r="R23" s="3"/>
      <c r="S23" s="3"/>
      <c r="T23" s="3"/>
      <c r="U23" s="3"/>
      <c r="V23" s="3"/>
      <c r="W23" s="3"/>
      <c r="X23" s="3"/>
      <c r="Y23" s="3"/>
      <c r="Z23" s="3"/>
      <c r="AA23" s="3"/>
    </row>
    <row r="24" spans="1:27" s="1" customFormat="1" x14ac:dyDescent="0.2">
      <c r="D24" s="17"/>
      <c r="P24" s="3"/>
      <c r="Q24" s="3"/>
      <c r="R24" s="3"/>
      <c r="S24" s="3"/>
      <c r="T24" s="3"/>
      <c r="U24" s="3"/>
      <c r="V24" s="3"/>
      <c r="W24" s="3"/>
      <c r="X24" s="3"/>
      <c r="Y24" s="3"/>
      <c r="Z24" s="3"/>
      <c r="AA24" s="3"/>
    </row>
    <row r="25" spans="1:27" s="1" customFormat="1" x14ac:dyDescent="0.2">
      <c r="D25" s="17"/>
      <c r="P25" s="3"/>
      <c r="Q25" s="3"/>
      <c r="R25" s="3"/>
      <c r="S25" s="3"/>
      <c r="T25" s="3"/>
      <c r="U25" s="3"/>
      <c r="V25" s="3"/>
      <c r="W25" s="3"/>
      <c r="X25" s="3"/>
      <c r="Y25" s="3"/>
      <c r="Z25" s="3"/>
      <c r="AA25" s="3"/>
    </row>
    <row r="26" spans="1:27" s="1" customFormat="1" x14ac:dyDescent="0.2">
      <c r="D26" s="17"/>
      <c r="P26" s="3"/>
      <c r="Q26" s="3"/>
      <c r="R26" s="3"/>
      <c r="S26" s="3"/>
      <c r="T26" s="3"/>
      <c r="U26" s="3"/>
      <c r="V26" s="3"/>
      <c r="W26" s="3"/>
      <c r="X26" s="3"/>
      <c r="Y26" s="3"/>
      <c r="Z26" s="3"/>
      <c r="AA26" s="3"/>
    </row>
    <row r="27" spans="1:27" s="1" customFormat="1" x14ac:dyDescent="0.2">
      <c r="B27" s="9"/>
      <c r="D27" s="17"/>
      <c r="P27" s="3"/>
      <c r="Q27" s="3"/>
      <c r="R27" s="3"/>
      <c r="S27" s="3"/>
      <c r="T27" s="3"/>
      <c r="U27" s="3"/>
      <c r="V27" s="3"/>
      <c r="W27" s="3"/>
      <c r="X27" s="3"/>
      <c r="Y27" s="3"/>
      <c r="Z27" s="3"/>
      <c r="AA27" s="3"/>
    </row>
    <row r="28" spans="1:27" s="1" customFormat="1" x14ac:dyDescent="0.2">
      <c r="D28" s="17"/>
      <c r="P28" s="3"/>
      <c r="Q28" s="3"/>
      <c r="R28" s="3"/>
      <c r="S28" s="3"/>
      <c r="T28" s="3"/>
      <c r="U28" s="3"/>
      <c r="V28" s="3"/>
      <c r="W28" s="3"/>
      <c r="X28" s="3"/>
      <c r="Y28" s="3"/>
      <c r="Z28" s="3"/>
      <c r="AA28" s="3"/>
    </row>
    <row r="29" spans="1:27" s="1" customFormat="1" x14ac:dyDescent="0.2">
      <c r="D29" s="17"/>
      <c r="P29" s="3"/>
      <c r="Q29" s="3"/>
      <c r="R29" s="3"/>
      <c r="S29" s="3"/>
      <c r="T29" s="3"/>
      <c r="U29" s="3"/>
      <c r="V29" s="3"/>
      <c r="W29" s="3"/>
      <c r="X29" s="3"/>
      <c r="Y29" s="3"/>
      <c r="Z29" s="3"/>
      <c r="AA29" s="3"/>
    </row>
    <row r="30" spans="1:27" s="1" customFormat="1" x14ac:dyDescent="0.2">
      <c r="D30" s="17"/>
      <c r="P30" s="3"/>
      <c r="Q30" s="3"/>
      <c r="R30" s="3"/>
      <c r="S30" s="3"/>
      <c r="T30" s="3"/>
      <c r="U30" s="3"/>
      <c r="V30" s="3"/>
      <c r="W30" s="3"/>
      <c r="X30" s="3"/>
      <c r="Y30" s="3"/>
      <c r="Z30" s="3"/>
      <c r="AA30" s="3"/>
    </row>
    <row r="31" spans="1:27" s="1" customFormat="1" x14ac:dyDescent="0.2">
      <c r="D31" s="17"/>
      <c r="P31" s="3"/>
      <c r="Q31" s="3"/>
      <c r="R31" s="3"/>
      <c r="S31" s="3"/>
      <c r="T31" s="3"/>
      <c r="U31" s="3"/>
      <c r="V31" s="3"/>
      <c r="W31" s="3"/>
      <c r="X31" s="3"/>
      <c r="Y31" s="3"/>
      <c r="Z31" s="3"/>
      <c r="AA31" s="3"/>
    </row>
    <row r="32" spans="1:27" s="1" customFormat="1" x14ac:dyDescent="0.2">
      <c r="D32" s="17"/>
      <c r="P32" s="3"/>
      <c r="Q32" s="3"/>
      <c r="R32" s="3"/>
      <c r="S32" s="3"/>
      <c r="T32" s="3"/>
      <c r="U32" s="3"/>
      <c r="V32" s="3"/>
      <c r="W32" s="3"/>
      <c r="X32" s="3"/>
      <c r="Y32" s="3"/>
      <c r="Z32" s="3"/>
      <c r="AA32" s="3"/>
    </row>
    <row r="33" spans="4:27" s="1" customFormat="1" x14ac:dyDescent="0.2">
      <c r="D33" s="17"/>
      <c r="P33" s="3"/>
      <c r="Q33" s="3"/>
      <c r="R33" s="3"/>
      <c r="S33" s="3"/>
      <c r="T33" s="3"/>
      <c r="U33" s="3"/>
      <c r="V33" s="3"/>
      <c r="W33" s="3"/>
      <c r="X33" s="3"/>
      <c r="Y33" s="3"/>
      <c r="Z33" s="3"/>
      <c r="AA33" s="3"/>
    </row>
    <row r="34" spans="4:27" s="1" customFormat="1" x14ac:dyDescent="0.2">
      <c r="D34" s="17"/>
      <c r="P34" s="3"/>
      <c r="Q34" s="3"/>
      <c r="R34" s="3"/>
      <c r="S34" s="3"/>
      <c r="T34" s="3"/>
      <c r="U34" s="3"/>
      <c r="V34" s="3"/>
      <c r="W34" s="3"/>
      <c r="X34" s="3"/>
      <c r="Y34" s="3"/>
      <c r="Z34" s="3"/>
      <c r="AA34" s="3"/>
    </row>
    <row r="35" spans="4:27" s="1" customFormat="1" x14ac:dyDescent="0.2">
      <c r="D35" s="17"/>
      <c r="P35" s="3"/>
      <c r="Q35" s="3"/>
      <c r="R35" s="3"/>
      <c r="S35" s="3"/>
      <c r="T35" s="3"/>
      <c r="U35" s="3"/>
      <c r="V35" s="3"/>
      <c r="W35" s="3"/>
      <c r="X35" s="3"/>
      <c r="Y35" s="3"/>
      <c r="Z35" s="3"/>
      <c r="AA35" s="3"/>
    </row>
    <row r="36" spans="4:27" s="1" customFormat="1" x14ac:dyDescent="0.2">
      <c r="D36" s="17"/>
      <c r="P36" s="3"/>
      <c r="Q36" s="3"/>
      <c r="R36" s="3"/>
      <c r="S36" s="3"/>
      <c r="T36" s="3"/>
      <c r="U36" s="3"/>
      <c r="V36" s="3"/>
      <c r="W36" s="3"/>
      <c r="X36" s="3"/>
      <c r="Y36" s="3"/>
      <c r="Z36" s="3"/>
      <c r="AA36" s="3"/>
    </row>
    <row r="37" spans="4:27" s="1" customFormat="1" x14ac:dyDescent="0.2">
      <c r="D37" s="17"/>
      <c r="P37" s="3"/>
      <c r="Q37" s="3"/>
      <c r="R37" s="3"/>
      <c r="S37" s="3"/>
      <c r="T37" s="3"/>
      <c r="U37" s="3"/>
      <c r="V37" s="3"/>
      <c r="W37" s="3"/>
      <c r="X37" s="3"/>
      <c r="Y37" s="3"/>
      <c r="Z37" s="3"/>
      <c r="AA37" s="3"/>
    </row>
    <row r="38" spans="4:27" s="1" customFormat="1" x14ac:dyDescent="0.2">
      <c r="D38" s="17"/>
      <c r="P38" s="3"/>
      <c r="Q38" s="3"/>
      <c r="R38" s="3"/>
      <c r="S38" s="3"/>
      <c r="T38" s="3"/>
      <c r="U38" s="3"/>
      <c r="V38" s="3"/>
      <c r="W38" s="3"/>
      <c r="X38" s="3"/>
      <c r="Y38" s="3"/>
      <c r="Z38" s="3"/>
      <c r="AA38" s="3"/>
    </row>
    <row r="39" spans="4:27" s="1" customFormat="1" x14ac:dyDescent="0.2">
      <c r="D39" s="17"/>
      <c r="P39" s="3"/>
      <c r="Q39" s="3"/>
      <c r="R39" s="3"/>
      <c r="S39" s="3"/>
      <c r="T39" s="3"/>
      <c r="U39" s="3"/>
      <c r="V39" s="3"/>
      <c r="W39" s="3"/>
      <c r="X39" s="3"/>
      <c r="Y39" s="3"/>
      <c r="Z39" s="3"/>
      <c r="AA39" s="3"/>
    </row>
    <row r="40" spans="4:27" s="1" customFormat="1" x14ac:dyDescent="0.2">
      <c r="D40" s="17"/>
      <c r="P40" s="3"/>
      <c r="Q40" s="3"/>
      <c r="R40" s="3"/>
      <c r="S40" s="3"/>
      <c r="T40" s="3"/>
      <c r="U40" s="3"/>
      <c r="V40" s="3"/>
      <c r="W40" s="3"/>
      <c r="X40" s="3"/>
      <c r="Y40" s="3"/>
      <c r="Z40" s="3"/>
      <c r="AA40" s="3"/>
    </row>
    <row r="41" spans="4:27" s="1" customFormat="1" x14ac:dyDescent="0.2">
      <c r="D41" s="17"/>
      <c r="P41" s="3"/>
      <c r="Q41" s="3"/>
      <c r="R41" s="3"/>
      <c r="S41" s="3"/>
      <c r="T41" s="3"/>
      <c r="U41" s="3"/>
      <c r="V41" s="3"/>
      <c r="W41" s="3"/>
      <c r="X41" s="3"/>
      <c r="Y41" s="3"/>
      <c r="Z41" s="3"/>
      <c r="AA41" s="3"/>
    </row>
    <row r="42" spans="4:27" s="1" customFormat="1" x14ac:dyDescent="0.2">
      <c r="D42" s="17"/>
      <c r="P42" s="3"/>
      <c r="Q42" s="3"/>
      <c r="R42" s="3"/>
      <c r="S42" s="3"/>
      <c r="T42" s="3"/>
      <c r="U42" s="3"/>
      <c r="V42" s="3"/>
      <c r="W42" s="3"/>
      <c r="X42" s="3"/>
      <c r="Y42" s="3"/>
      <c r="Z42" s="3"/>
      <c r="AA42" s="3"/>
    </row>
  </sheetData>
  <mergeCells count="18">
    <mergeCell ref="A1:A3"/>
    <mergeCell ref="B1:D3"/>
    <mergeCell ref="E1:F3"/>
    <mergeCell ref="G1:J6"/>
    <mergeCell ref="A4:B5"/>
    <mergeCell ref="C4:F5"/>
    <mergeCell ref="A6:B6"/>
    <mergeCell ref="C6:F6"/>
    <mergeCell ref="G7:G8"/>
    <mergeCell ref="H7:H8"/>
    <mergeCell ref="I7:I8"/>
    <mergeCell ref="J7:J8"/>
    <mergeCell ref="A7:A8"/>
    <mergeCell ref="B7:B8"/>
    <mergeCell ref="C7:C8"/>
    <mergeCell ref="D7:D8"/>
    <mergeCell ref="E7:E8"/>
    <mergeCell ref="F7:F8"/>
  </mergeCells>
  <dataValidations disablePrompts="1" count="1">
    <dataValidation type="list" allowBlank="1" showInputMessage="1" showErrorMessage="1" sqref="E9:E17">
      <formula1>$IP$1:$IP$7</formula1>
    </dataValidation>
  </dataValidation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P45"/>
  <sheetViews>
    <sheetView topLeftCell="A13" workbookViewId="0">
      <selection activeCell="J27" sqref="I24:J27"/>
    </sheetView>
  </sheetViews>
  <sheetFormatPr baseColWidth="10" defaultRowHeight="12.75" x14ac:dyDescent="0.2"/>
  <cols>
    <col min="1" max="1" width="5.28515625" customWidth="1"/>
    <col min="2" max="2" width="93.85546875" customWidth="1"/>
    <col min="3" max="3" width="23.85546875" bestFit="1" customWidth="1"/>
    <col min="4" max="4" width="8.42578125" style="18" customWidth="1"/>
    <col min="5" max="5" width="13" customWidth="1"/>
    <col min="6" max="6" width="13.140625" customWidth="1"/>
    <col min="7" max="7" width="9.5703125" customWidth="1"/>
    <col min="8" max="8" width="9.85546875" customWidth="1"/>
    <col min="10" max="10" width="11" customWidth="1"/>
    <col min="11" max="11" width="12.28515625" bestFit="1" customWidth="1"/>
    <col min="12" max="15" width="11.42578125" style="1"/>
    <col min="16" max="27" width="11.42578125" style="3"/>
  </cols>
  <sheetData>
    <row r="1" spans="1:250" ht="12.75" customHeight="1" x14ac:dyDescent="0.2">
      <c r="A1" s="34"/>
      <c r="B1" s="59" t="s">
        <v>21</v>
      </c>
      <c r="C1" s="60"/>
      <c r="D1" s="60"/>
      <c r="E1" s="69">
        <v>39763</v>
      </c>
      <c r="F1" s="70"/>
      <c r="G1" s="49"/>
      <c r="H1" s="50"/>
      <c r="I1" s="50"/>
      <c r="J1" s="51"/>
      <c r="K1" s="1"/>
      <c r="IP1" t="s">
        <v>10</v>
      </c>
    </row>
    <row r="2" spans="1:250" ht="12.75" customHeight="1" x14ac:dyDescent="0.2">
      <c r="A2" s="35"/>
      <c r="B2" s="61"/>
      <c r="C2" s="62"/>
      <c r="D2" s="62"/>
      <c r="E2" s="71"/>
      <c r="F2" s="72"/>
      <c r="G2" s="52"/>
      <c r="H2" s="53"/>
      <c r="I2" s="53"/>
      <c r="J2" s="54"/>
      <c r="K2" s="1"/>
      <c r="IP2" t="s">
        <v>11</v>
      </c>
    </row>
    <row r="3" spans="1:250" ht="24" customHeight="1" thickBot="1" x14ac:dyDescent="0.25">
      <c r="A3" s="36"/>
      <c r="B3" s="63"/>
      <c r="C3" s="64"/>
      <c r="D3" s="64"/>
      <c r="E3" s="73"/>
      <c r="F3" s="74"/>
      <c r="G3" s="52"/>
      <c r="H3" s="53"/>
      <c r="I3" s="53"/>
      <c r="J3" s="54"/>
      <c r="K3" s="1"/>
      <c r="IP3" t="s">
        <v>12</v>
      </c>
    </row>
    <row r="4" spans="1:250" x14ac:dyDescent="0.2">
      <c r="A4" s="40" t="s">
        <v>180</v>
      </c>
      <c r="B4" s="41"/>
      <c r="C4" s="40" t="s">
        <v>47</v>
      </c>
      <c r="D4" s="41"/>
      <c r="E4" s="41"/>
      <c r="F4" s="44"/>
      <c r="G4" s="52"/>
      <c r="H4" s="53"/>
      <c r="I4" s="53"/>
      <c r="J4" s="54"/>
      <c r="K4" s="1"/>
      <c r="IP4" t="s">
        <v>13</v>
      </c>
    </row>
    <row r="5" spans="1:250" ht="13.5" thickBot="1" x14ac:dyDescent="0.25">
      <c r="A5" s="42"/>
      <c r="B5" s="43"/>
      <c r="C5" s="42"/>
      <c r="D5" s="43"/>
      <c r="E5" s="43"/>
      <c r="F5" s="45"/>
      <c r="G5" s="52"/>
      <c r="H5" s="53"/>
      <c r="I5" s="53"/>
      <c r="J5" s="54"/>
      <c r="K5" s="1"/>
      <c r="IP5" t="s">
        <v>14</v>
      </c>
    </row>
    <row r="6" spans="1:250" ht="18" customHeight="1" thickBot="1" x14ac:dyDescent="0.25">
      <c r="A6" s="46" t="s">
        <v>181</v>
      </c>
      <c r="B6" s="48"/>
      <c r="C6" s="46" t="s">
        <v>182</v>
      </c>
      <c r="D6" s="47"/>
      <c r="E6" s="47"/>
      <c r="F6" s="48"/>
      <c r="G6" s="55"/>
      <c r="H6" s="56"/>
      <c r="I6" s="56"/>
      <c r="J6" s="57"/>
      <c r="K6" s="1"/>
      <c r="IP6" t="s">
        <v>15</v>
      </c>
    </row>
    <row r="7" spans="1:250" ht="13.5" thickBot="1" x14ac:dyDescent="0.25">
      <c r="A7" s="37" t="s">
        <v>20</v>
      </c>
      <c r="B7" s="67" t="s">
        <v>0</v>
      </c>
      <c r="C7" s="39" t="s">
        <v>1</v>
      </c>
      <c r="D7" s="75" t="s">
        <v>2</v>
      </c>
      <c r="E7" s="37" t="s">
        <v>3</v>
      </c>
      <c r="F7" s="39" t="s">
        <v>4</v>
      </c>
      <c r="G7" s="58" t="s">
        <v>6</v>
      </c>
      <c r="H7" s="58" t="s">
        <v>7</v>
      </c>
      <c r="I7" s="65" t="s">
        <v>9</v>
      </c>
      <c r="J7" s="34" t="s">
        <v>8</v>
      </c>
      <c r="K7" s="1"/>
      <c r="IP7" t="s">
        <v>5</v>
      </c>
    </row>
    <row r="8" spans="1:250" ht="13.5" thickBot="1" x14ac:dyDescent="0.25">
      <c r="A8" s="38"/>
      <c r="B8" s="68"/>
      <c r="C8" s="39"/>
      <c r="D8" s="75"/>
      <c r="E8" s="38"/>
      <c r="F8" s="39"/>
      <c r="G8" s="55"/>
      <c r="H8" s="55"/>
      <c r="I8" s="66"/>
      <c r="J8" s="36" t="s">
        <v>8</v>
      </c>
      <c r="K8" s="1"/>
    </row>
    <row r="9" spans="1:250" ht="29.25" customHeight="1" thickBot="1" x14ac:dyDescent="0.25">
      <c r="A9" s="15">
        <v>1</v>
      </c>
      <c r="B9" s="28" t="s">
        <v>183</v>
      </c>
      <c r="C9" s="27" t="s">
        <v>184</v>
      </c>
      <c r="D9" s="11">
        <v>5</v>
      </c>
      <c r="E9" s="12" t="s">
        <v>13</v>
      </c>
      <c r="F9" s="11">
        <v>192</v>
      </c>
      <c r="G9" s="8">
        <f t="shared" ref="G9:G20" si="0">IF($E9="Anual",+(F9*$D9)/60/285.75,IF($E9="Semestral",+(F9*$D9)/60/142.875,IF($E9="Mensual",F9*$D9/60/23.8125,IF($E9="Semanal",(F9*$D9/60/5.5625),IF($E9="Trimestral",(F9*$D9/60/71.4375),IF($E9="Diaria",(F9*$D9/60),IF($E9="Quincenal",(F9*$D9/60/12.125),"no datos")))))))</f>
        <v>0.67191601049868765</v>
      </c>
      <c r="H9" s="5">
        <f>G9</f>
        <v>0.67191601049868765</v>
      </c>
      <c r="I9" s="4">
        <f>H9/$G$21</f>
        <v>2.8130791388402219E-2</v>
      </c>
      <c r="J9" s="25" t="s">
        <v>16</v>
      </c>
      <c r="K9" s="1"/>
    </row>
    <row r="10" spans="1:250" ht="27" customHeight="1" thickBot="1" x14ac:dyDescent="0.25">
      <c r="A10" s="15">
        <v>2</v>
      </c>
      <c r="B10" s="19" t="s">
        <v>185</v>
      </c>
      <c r="C10" s="11" t="s">
        <v>186</v>
      </c>
      <c r="D10" s="11">
        <v>2</v>
      </c>
      <c r="E10" s="12" t="s">
        <v>5</v>
      </c>
      <c r="F10" s="11">
        <v>2400</v>
      </c>
      <c r="G10" s="8">
        <f t="shared" si="0"/>
        <v>0.27996500437445321</v>
      </c>
      <c r="H10" s="5">
        <f t="shared" ref="H10:H20" si="1">G10+H9</f>
        <v>0.95188101487314092</v>
      </c>
      <c r="I10" s="4">
        <f>H10/$G$21</f>
        <v>3.985195446690315E-2</v>
      </c>
      <c r="J10" s="25" t="s">
        <v>16</v>
      </c>
      <c r="K10" s="1"/>
    </row>
    <row r="11" spans="1:250" ht="30" customHeight="1" thickBot="1" x14ac:dyDescent="0.25">
      <c r="A11" s="15">
        <v>3</v>
      </c>
      <c r="B11" t="s">
        <v>187</v>
      </c>
      <c r="C11" s="11" t="s">
        <v>88</v>
      </c>
      <c r="D11" s="11">
        <v>1</v>
      </c>
      <c r="E11" s="12" t="s">
        <v>11</v>
      </c>
      <c r="F11" s="11">
        <v>960</v>
      </c>
      <c r="G11" s="8">
        <f t="shared" si="0"/>
        <v>2.8764044943820224</v>
      </c>
      <c r="H11" s="5">
        <f t="shared" si="1"/>
        <v>3.8282855092551635</v>
      </c>
      <c r="I11" s="4">
        <f>H11/$G$21</f>
        <v>0.16027702771388344</v>
      </c>
      <c r="J11" s="25" t="s">
        <v>16</v>
      </c>
      <c r="K11" s="1"/>
    </row>
    <row r="12" spans="1:250" ht="31.5" customHeight="1" thickBot="1" x14ac:dyDescent="0.25">
      <c r="A12" s="15">
        <v>4</v>
      </c>
      <c r="B12" s="28" t="s">
        <v>188</v>
      </c>
      <c r="C12" s="27" t="s">
        <v>189</v>
      </c>
      <c r="D12" s="11">
        <v>2</v>
      </c>
      <c r="E12" s="12" t="s">
        <v>5</v>
      </c>
      <c r="F12" s="11">
        <v>2400</v>
      </c>
      <c r="G12" s="8">
        <f t="shared" si="0"/>
        <v>0.27996500437445321</v>
      </c>
      <c r="H12" s="5">
        <f t="shared" si="1"/>
        <v>4.108250513629617</v>
      </c>
      <c r="I12" s="4">
        <f>H12/$G$21</f>
        <v>0.17199819079238438</v>
      </c>
      <c r="J12" s="25" t="s">
        <v>16</v>
      </c>
      <c r="K12" s="1"/>
    </row>
    <row r="13" spans="1:250" ht="26.25" customHeight="1" thickBot="1" x14ac:dyDescent="0.25">
      <c r="A13" s="15">
        <v>5</v>
      </c>
      <c r="B13" s="29" t="s">
        <v>190</v>
      </c>
      <c r="C13" s="27" t="s">
        <v>191</v>
      </c>
      <c r="D13" s="11">
        <v>5</v>
      </c>
      <c r="E13" s="12" t="s">
        <v>10</v>
      </c>
      <c r="F13" s="11">
        <v>120</v>
      </c>
      <c r="G13" s="8">
        <f t="shared" si="0"/>
        <v>10</v>
      </c>
      <c r="H13" s="5">
        <f t="shared" si="1"/>
        <v>14.108250513629617</v>
      </c>
      <c r="I13" s="4">
        <f>H13/$G$21</f>
        <v>0.59066348450258932</v>
      </c>
      <c r="J13" s="25" t="s">
        <v>16</v>
      </c>
      <c r="K13" s="1"/>
    </row>
    <row r="14" spans="1:250" ht="20.100000000000001" customHeight="1" thickBot="1" x14ac:dyDescent="0.25">
      <c r="A14" s="15">
        <v>6</v>
      </c>
      <c r="B14" s="29" t="s">
        <v>192</v>
      </c>
      <c r="C14" s="30" t="s">
        <v>193</v>
      </c>
      <c r="D14" s="11">
        <v>1</v>
      </c>
      <c r="E14" s="12" t="s">
        <v>5</v>
      </c>
      <c r="F14" s="11">
        <v>9600</v>
      </c>
      <c r="G14" s="8">
        <f t="shared" si="0"/>
        <v>0.55993000874890642</v>
      </c>
      <c r="H14" s="5">
        <f t="shared" si="1"/>
        <v>14.668180522378524</v>
      </c>
      <c r="I14" s="4">
        <f>H14/$G$21</f>
        <v>0.61410581065959113</v>
      </c>
      <c r="J14" s="25" t="s">
        <v>16</v>
      </c>
      <c r="K14" s="1"/>
    </row>
    <row r="15" spans="1:250" ht="20.100000000000001" customHeight="1" thickBot="1" x14ac:dyDescent="0.25">
      <c r="A15" s="15">
        <v>7</v>
      </c>
      <c r="B15" s="29" t="s">
        <v>194</v>
      </c>
      <c r="C15" s="27" t="s">
        <v>100</v>
      </c>
      <c r="D15" s="11">
        <v>2</v>
      </c>
      <c r="E15" s="12" t="s">
        <v>10</v>
      </c>
      <c r="F15" s="11">
        <v>90</v>
      </c>
      <c r="G15" s="8">
        <f t="shared" si="0"/>
        <v>3</v>
      </c>
      <c r="H15" s="5">
        <f t="shared" si="1"/>
        <v>17.668180522378524</v>
      </c>
      <c r="I15" s="4">
        <f>H15/$G$21</f>
        <v>0.73970539877265262</v>
      </c>
      <c r="J15" s="25" t="s">
        <v>16</v>
      </c>
      <c r="K15" s="1"/>
    </row>
    <row r="16" spans="1:250" ht="34.5" customHeight="1" thickBot="1" x14ac:dyDescent="0.25">
      <c r="A16" s="15">
        <v>8</v>
      </c>
      <c r="B16" s="26" t="s">
        <v>195</v>
      </c>
      <c r="C16" s="27" t="s">
        <v>159</v>
      </c>
      <c r="D16" s="11">
        <v>1</v>
      </c>
      <c r="E16" s="12" t="s">
        <v>5</v>
      </c>
      <c r="F16" s="11">
        <v>9600</v>
      </c>
      <c r="G16" s="8">
        <f t="shared" si="0"/>
        <v>0.55993000874890642</v>
      </c>
      <c r="H16" s="5">
        <f t="shared" si="1"/>
        <v>18.228110531127431</v>
      </c>
      <c r="I16" s="4">
        <f>H16/$G$21</f>
        <v>0.76314772492965455</v>
      </c>
      <c r="J16" s="25" t="s">
        <v>16</v>
      </c>
      <c r="K16" s="1"/>
    </row>
    <row r="17" spans="1:27" ht="13.5" thickBot="1" x14ac:dyDescent="0.25">
      <c r="A17" s="15">
        <v>9</v>
      </c>
      <c r="B17" s="13" t="s">
        <v>196</v>
      </c>
      <c r="C17" s="11" t="s">
        <v>197</v>
      </c>
      <c r="D17" s="11">
        <v>1</v>
      </c>
      <c r="E17" s="12" t="s">
        <v>13</v>
      </c>
      <c r="F17" s="11">
        <v>2400</v>
      </c>
      <c r="G17" s="8">
        <f t="shared" si="0"/>
        <v>1.6797900262467191</v>
      </c>
      <c r="H17" s="5">
        <f t="shared" si="1"/>
        <v>19.907900557374148</v>
      </c>
      <c r="I17" s="4">
        <f>H17/$G$21</f>
        <v>0.83347470340065999</v>
      </c>
      <c r="J17" s="25" t="s">
        <v>17</v>
      </c>
      <c r="K17" s="1"/>
      <c r="L17"/>
      <c r="M17"/>
      <c r="N17"/>
      <c r="O17"/>
      <c r="P17"/>
      <c r="Q17"/>
      <c r="R17"/>
      <c r="S17"/>
      <c r="T17"/>
      <c r="U17"/>
      <c r="V17"/>
      <c r="W17"/>
      <c r="X17"/>
      <c r="Y17"/>
      <c r="Z17"/>
      <c r="AA17"/>
    </row>
    <row r="18" spans="1:27" ht="13.5" thickBot="1" x14ac:dyDescent="0.25">
      <c r="A18" s="15">
        <v>10</v>
      </c>
      <c r="B18" s="85" t="s">
        <v>198</v>
      </c>
      <c r="C18" s="11" t="s">
        <v>199</v>
      </c>
      <c r="D18" s="11">
        <v>1</v>
      </c>
      <c r="E18" s="12" t="s">
        <v>10</v>
      </c>
      <c r="F18" s="11">
        <v>120</v>
      </c>
      <c r="G18" s="8">
        <f t="shared" si="0"/>
        <v>2</v>
      </c>
      <c r="H18" s="5">
        <f t="shared" si="1"/>
        <v>21.907900557374148</v>
      </c>
      <c r="I18" s="4">
        <f>H18/$G$21</f>
        <v>0.91720776214270094</v>
      </c>
      <c r="J18" s="25" t="s">
        <v>17</v>
      </c>
      <c r="K18" s="1"/>
      <c r="L18"/>
      <c r="M18"/>
      <c r="N18"/>
      <c r="O18"/>
      <c r="P18"/>
      <c r="Q18"/>
      <c r="R18"/>
      <c r="S18"/>
      <c r="T18"/>
      <c r="U18"/>
      <c r="V18"/>
      <c r="W18"/>
      <c r="X18"/>
      <c r="Y18"/>
      <c r="Z18"/>
      <c r="AA18"/>
    </row>
    <row r="19" spans="1:27" ht="13.5" thickBot="1" x14ac:dyDescent="0.25">
      <c r="A19" s="15">
        <v>11</v>
      </c>
      <c r="B19" s="85" t="s">
        <v>200</v>
      </c>
      <c r="C19" s="11" t="s">
        <v>100</v>
      </c>
      <c r="D19" s="11">
        <v>1</v>
      </c>
      <c r="E19" s="12" t="s">
        <v>11</v>
      </c>
      <c r="F19" s="11">
        <v>60</v>
      </c>
      <c r="G19" s="8">
        <f t="shared" si="0"/>
        <v>0.1797752808988764</v>
      </c>
      <c r="H19" s="5">
        <f t="shared" si="1"/>
        <v>22.087675838273025</v>
      </c>
      <c r="I19" s="4">
        <f>H19/$G$21</f>
        <v>0.92473432922063725</v>
      </c>
      <c r="J19" s="25" t="s">
        <v>17</v>
      </c>
      <c r="K19" s="1"/>
      <c r="L19"/>
      <c r="M19"/>
      <c r="N19"/>
      <c r="O19"/>
      <c r="P19"/>
      <c r="Q19"/>
      <c r="R19"/>
      <c r="S19"/>
      <c r="T19"/>
      <c r="U19"/>
      <c r="V19"/>
      <c r="W19"/>
      <c r="X19"/>
      <c r="Y19"/>
      <c r="Z19"/>
      <c r="AA19"/>
    </row>
    <row r="20" spans="1:27" ht="13.5" thickBot="1" x14ac:dyDescent="0.25">
      <c r="A20" s="15">
        <v>12</v>
      </c>
      <c r="B20" s="85" t="s">
        <v>201</v>
      </c>
      <c r="C20" s="11" t="s">
        <v>202</v>
      </c>
      <c r="D20" s="11">
        <v>2</v>
      </c>
      <c r="E20" s="12" t="s">
        <v>11</v>
      </c>
      <c r="F20" s="11">
        <v>300</v>
      </c>
      <c r="G20" s="8">
        <f t="shared" si="0"/>
        <v>1.797752808988764</v>
      </c>
      <c r="H20" s="5">
        <f t="shared" si="1"/>
        <v>23.88542864726179</v>
      </c>
      <c r="I20" s="4">
        <f>H20/$G$21</f>
        <v>1</v>
      </c>
      <c r="J20" s="25" t="s">
        <v>18</v>
      </c>
      <c r="K20" s="1"/>
      <c r="L20"/>
      <c r="M20"/>
      <c r="N20"/>
      <c r="O20"/>
      <c r="P20"/>
      <c r="Q20"/>
      <c r="R20"/>
      <c r="S20"/>
      <c r="T20"/>
      <c r="U20"/>
      <c r="V20"/>
      <c r="W20"/>
      <c r="X20"/>
      <c r="Y20"/>
      <c r="Z20"/>
      <c r="AA20"/>
    </row>
    <row r="21" spans="1:27" ht="13.5" thickBot="1" x14ac:dyDescent="0.25">
      <c r="A21" s="76"/>
      <c r="B21" s="3"/>
      <c r="C21" s="3"/>
      <c r="D21" s="77"/>
      <c r="E21" s="3"/>
      <c r="F21" s="3"/>
      <c r="G21" s="87">
        <f>SUM(G9:G20)</f>
        <v>23.88542864726179</v>
      </c>
      <c r="H21" s="6"/>
      <c r="I21" s="6"/>
      <c r="J21" s="7"/>
      <c r="K21" s="1"/>
    </row>
    <row r="22" spans="1:27" x14ac:dyDescent="0.2">
      <c r="A22" s="76"/>
      <c r="B22" s="3"/>
      <c r="C22" s="3"/>
      <c r="D22" s="77"/>
      <c r="E22" s="3"/>
      <c r="F22" s="3"/>
      <c r="G22" s="1"/>
      <c r="H22" s="1"/>
      <c r="I22" s="1"/>
      <c r="J22" s="1"/>
      <c r="K22" s="1"/>
    </row>
    <row r="23" spans="1:27" s="1" customFormat="1" x14ac:dyDescent="0.2">
      <c r="A23" s="76"/>
      <c r="B23" s="3"/>
      <c r="C23" s="3"/>
      <c r="D23" s="77"/>
      <c r="E23" s="3"/>
      <c r="F23" s="3"/>
      <c r="P23" s="3"/>
      <c r="Q23" s="3"/>
      <c r="R23" s="3"/>
      <c r="S23" s="3"/>
      <c r="T23" s="3"/>
      <c r="U23" s="3"/>
      <c r="V23" s="3"/>
      <c r="W23" s="3"/>
      <c r="X23" s="3"/>
      <c r="Y23" s="3"/>
      <c r="Z23" s="3"/>
      <c r="AA23" s="3"/>
    </row>
    <row r="24" spans="1:27" s="1" customFormat="1" x14ac:dyDescent="0.2">
      <c r="A24" s="3"/>
      <c r="B24" s="88" t="s">
        <v>19</v>
      </c>
      <c r="C24" s="3"/>
      <c r="D24" s="77"/>
      <c r="E24" s="3"/>
      <c r="F24" s="3"/>
      <c r="I24" s="89" t="s">
        <v>232</v>
      </c>
      <c r="J24" s="89" t="s">
        <v>233</v>
      </c>
      <c r="P24" s="3"/>
      <c r="Q24" s="3"/>
      <c r="R24" s="3"/>
      <c r="S24" s="3"/>
      <c r="T24" s="3"/>
      <c r="U24" s="3"/>
      <c r="V24" s="3"/>
      <c r="W24" s="3"/>
      <c r="X24" s="3"/>
      <c r="Y24" s="3"/>
      <c r="Z24" s="3"/>
      <c r="AA24" s="3"/>
    </row>
    <row r="25" spans="1:27" s="1" customFormat="1" x14ac:dyDescent="0.2">
      <c r="A25" s="3"/>
      <c r="B25" s="3"/>
      <c r="C25" s="3"/>
      <c r="D25" s="77"/>
      <c r="E25" s="3"/>
      <c r="F25" s="3"/>
      <c r="I25" s="90">
        <f>8*100/12</f>
        <v>66.666666666666671</v>
      </c>
      <c r="J25" s="91" t="s">
        <v>16</v>
      </c>
      <c r="P25" s="3"/>
      <c r="Q25" s="3"/>
      <c r="R25" s="3"/>
      <c r="S25" s="3"/>
      <c r="T25" s="3"/>
      <c r="U25" s="3"/>
      <c r="V25" s="3"/>
      <c r="W25" s="3"/>
      <c r="X25" s="3"/>
      <c r="Y25" s="3"/>
      <c r="Z25" s="3"/>
      <c r="AA25" s="3"/>
    </row>
    <row r="26" spans="1:27" s="1" customFormat="1" x14ac:dyDescent="0.2">
      <c r="A26" s="3"/>
      <c r="B26" s="3"/>
      <c r="C26" s="3"/>
      <c r="D26" s="77"/>
      <c r="E26" s="3"/>
      <c r="F26" s="3"/>
      <c r="I26" s="90">
        <f>3*100/12</f>
        <v>25</v>
      </c>
      <c r="J26" s="91" t="s">
        <v>17</v>
      </c>
      <c r="P26" s="3"/>
      <c r="Q26" s="3"/>
      <c r="R26" s="3"/>
      <c r="S26" s="3"/>
      <c r="T26" s="3"/>
      <c r="U26" s="3"/>
      <c r="V26" s="3"/>
      <c r="W26" s="3"/>
      <c r="X26" s="3"/>
      <c r="Y26" s="3"/>
      <c r="Z26" s="3"/>
      <c r="AA26" s="3"/>
    </row>
    <row r="27" spans="1:27" s="1" customFormat="1" x14ac:dyDescent="0.2">
      <c r="A27" s="3"/>
      <c r="B27" s="3"/>
      <c r="C27" s="3"/>
      <c r="D27" s="77"/>
      <c r="E27" s="3"/>
      <c r="F27" s="3"/>
      <c r="I27" s="90">
        <f>1*100/12</f>
        <v>8.3333333333333339</v>
      </c>
      <c r="J27" s="91" t="s">
        <v>18</v>
      </c>
      <c r="P27" s="3"/>
      <c r="Q27" s="3"/>
      <c r="R27" s="3"/>
      <c r="S27" s="3"/>
      <c r="T27" s="3"/>
      <c r="U27" s="3"/>
      <c r="V27" s="3"/>
      <c r="W27" s="3"/>
      <c r="X27" s="3"/>
      <c r="Y27" s="3"/>
      <c r="Z27" s="3"/>
      <c r="AA27" s="3"/>
    </row>
    <row r="28" spans="1:27" s="1" customFormat="1" x14ac:dyDescent="0.2">
      <c r="A28" s="3"/>
      <c r="B28" s="3"/>
      <c r="C28" s="3"/>
      <c r="D28" s="77"/>
      <c r="E28" s="3"/>
      <c r="F28" s="3"/>
      <c r="P28" s="3"/>
      <c r="Q28" s="3"/>
      <c r="R28" s="3"/>
      <c r="S28" s="3"/>
      <c r="T28" s="3"/>
      <c r="U28" s="3"/>
      <c r="V28" s="3"/>
      <c r="W28" s="3"/>
      <c r="X28" s="3"/>
      <c r="Y28" s="3"/>
      <c r="Z28" s="3"/>
      <c r="AA28" s="3"/>
    </row>
    <row r="29" spans="1:27" s="1" customFormat="1" x14ac:dyDescent="0.2">
      <c r="A29" s="3"/>
      <c r="B29" s="3"/>
      <c r="C29" s="3"/>
      <c r="D29" s="77"/>
      <c r="E29" s="3"/>
      <c r="F29" s="3"/>
      <c r="P29" s="3"/>
      <c r="Q29" s="3"/>
      <c r="R29" s="3"/>
      <c r="S29" s="3"/>
      <c r="T29" s="3"/>
      <c r="U29" s="3"/>
      <c r="V29" s="3"/>
      <c r="W29" s="3"/>
      <c r="X29" s="3"/>
      <c r="Y29" s="3"/>
      <c r="Z29" s="3"/>
      <c r="AA29" s="3"/>
    </row>
    <row r="30" spans="1:27" s="1" customFormat="1" x14ac:dyDescent="0.2">
      <c r="A30" s="3"/>
      <c r="B30" s="82"/>
      <c r="C30" s="3"/>
      <c r="D30" s="77"/>
      <c r="E30" s="3"/>
      <c r="F30" s="3"/>
      <c r="P30" s="3"/>
      <c r="Q30" s="3"/>
      <c r="R30" s="3"/>
      <c r="S30" s="3"/>
      <c r="T30" s="3"/>
      <c r="U30" s="3"/>
      <c r="V30" s="3"/>
      <c r="W30" s="3"/>
      <c r="X30" s="3"/>
      <c r="Y30" s="3"/>
      <c r="Z30" s="3"/>
      <c r="AA30" s="3"/>
    </row>
    <row r="31" spans="1:27" s="1" customFormat="1" x14ac:dyDescent="0.2">
      <c r="A31" s="3"/>
      <c r="B31" s="3"/>
      <c r="C31" s="3"/>
      <c r="D31" s="77"/>
      <c r="E31" s="3"/>
      <c r="F31" s="3"/>
      <c r="P31" s="3"/>
      <c r="Q31" s="3"/>
      <c r="R31" s="3"/>
      <c r="S31" s="3"/>
      <c r="T31" s="3"/>
      <c r="U31" s="3"/>
      <c r="V31" s="3"/>
      <c r="W31" s="3"/>
      <c r="X31" s="3"/>
      <c r="Y31" s="3"/>
      <c r="Z31" s="3"/>
      <c r="AA31" s="3"/>
    </row>
    <row r="32" spans="1:27" s="1" customFormat="1" x14ac:dyDescent="0.2">
      <c r="D32" s="17"/>
      <c r="P32" s="3"/>
      <c r="Q32" s="3"/>
      <c r="R32" s="3"/>
      <c r="S32" s="3"/>
      <c r="T32" s="3"/>
      <c r="U32" s="3"/>
      <c r="V32" s="3"/>
      <c r="W32" s="3"/>
      <c r="X32" s="3"/>
      <c r="Y32" s="3"/>
      <c r="Z32" s="3"/>
      <c r="AA32" s="3"/>
    </row>
    <row r="33" spans="4:27" s="1" customFormat="1" x14ac:dyDescent="0.2">
      <c r="D33" s="17"/>
      <c r="P33" s="3"/>
      <c r="Q33" s="3"/>
      <c r="R33" s="3"/>
      <c r="S33" s="3"/>
      <c r="T33" s="3"/>
      <c r="U33" s="3"/>
      <c r="V33" s="3"/>
      <c r="W33" s="3"/>
      <c r="X33" s="3"/>
      <c r="Y33" s="3"/>
      <c r="Z33" s="3"/>
      <c r="AA33" s="3"/>
    </row>
    <row r="34" spans="4:27" s="1" customFormat="1" x14ac:dyDescent="0.2">
      <c r="D34" s="17"/>
      <c r="P34" s="3"/>
      <c r="Q34" s="3"/>
      <c r="R34" s="3"/>
      <c r="S34" s="3"/>
      <c r="T34" s="3"/>
      <c r="U34" s="3"/>
      <c r="V34" s="3"/>
      <c r="W34" s="3"/>
      <c r="X34" s="3"/>
      <c r="Y34" s="3"/>
      <c r="Z34" s="3"/>
      <c r="AA34" s="3"/>
    </row>
    <row r="35" spans="4:27" s="1" customFormat="1" x14ac:dyDescent="0.2">
      <c r="D35" s="17"/>
      <c r="P35" s="3"/>
      <c r="Q35" s="3"/>
      <c r="R35" s="3"/>
      <c r="S35" s="3"/>
      <c r="T35" s="3"/>
      <c r="U35" s="3"/>
      <c r="V35" s="3"/>
      <c r="W35" s="3"/>
      <c r="X35" s="3"/>
      <c r="Y35" s="3"/>
      <c r="Z35" s="3"/>
      <c r="AA35" s="3"/>
    </row>
    <row r="36" spans="4:27" s="1" customFormat="1" x14ac:dyDescent="0.2">
      <c r="D36" s="17"/>
      <c r="P36" s="3"/>
      <c r="Q36" s="3"/>
      <c r="R36" s="3"/>
      <c r="S36" s="3"/>
      <c r="T36" s="3"/>
      <c r="U36" s="3"/>
      <c r="V36" s="3"/>
      <c r="W36" s="3"/>
      <c r="X36" s="3"/>
      <c r="Y36" s="3"/>
      <c r="Z36" s="3"/>
      <c r="AA36" s="3"/>
    </row>
    <row r="37" spans="4:27" s="1" customFormat="1" x14ac:dyDescent="0.2">
      <c r="D37" s="17"/>
      <c r="P37" s="3"/>
      <c r="Q37" s="3"/>
      <c r="R37" s="3"/>
      <c r="S37" s="3"/>
      <c r="T37" s="3"/>
      <c r="U37" s="3"/>
      <c r="V37" s="3"/>
      <c r="W37" s="3"/>
      <c r="X37" s="3"/>
      <c r="Y37" s="3"/>
      <c r="Z37" s="3"/>
      <c r="AA37" s="3"/>
    </row>
    <row r="38" spans="4:27" s="1" customFormat="1" x14ac:dyDescent="0.2">
      <c r="D38" s="17"/>
      <c r="P38" s="3"/>
      <c r="Q38" s="3"/>
      <c r="R38" s="3"/>
      <c r="S38" s="3"/>
      <c r="T38" s="3"/>
      <c r="U38" s="3"/>
      <c r="V38" s="3"/>
      <c r="W38" s="3"/>
      <c r="X38" s="3"/>
      <c r="Y38" s="3"/>
      <c r="Z38" s="3"/>
      <c r="AA38" s="3"/>
    </row>
    <row r="39" spans="4:27" s="1" customFormat="1" x14ac:dyDescent="0.2">
      <c r="D39" s="17"/>
      <c r="P39" s="3"/>
      <c r="Q39" s="3"/>
      <c r="R39" s="3"/>
      <c r="S39" s="3"/>
      <c r="T39" s="3"/>
      <c r="U39" s="3"/>
      <c r="V39" s="3"/>
      <c r="W39" s="3"/>
      <c r="X39" s="3"/>
      <c r="Y39" s="3"/>
      <c r="Z39" s="3"/>
      <c r="AA39" s="3"/>
    </row>
    <row r="40" spans="4:27" s="1" customFormat="1" x14ac:dyDescent="0.2">
      <c r="D40" s="17"/>
      <c r="P40" s="3"/>
      <c r="Q40" s="3"/>
      <c r="R40" s="3"/>
      <c r="S40" s="3"/>
      <c r="T40" s="3"/>
      <c r="U40" s="3"/>
      <c r="V40" s="3"/>
      <c r="W40" s="3"/>
      <c r="X40" s="3"/>
      <c r="Y40" s="3"/>
      <c r="Z40" s="3"/>
      <c r="AA40" s="3"/>
    </row>
    <row r="41" spans="4:27" s="1" customFormat="1" x14ac:dyDescent="0.2">
      <c r="D41" s="17"/>
      <c r="P41" s="3"/>
      <c r="Q41" s="3"/>
      <c r="R41" s="3"/>
      <c r="S41" s="3"/>
      <c r="T41" s="3"/>
      <c r="U41" s="3"/>
      <c r="V41" s="3"/>
      <c r="W41" s="3"/>
      <c r="X41" s="3"/>
      <c r="Y41" s="3"/>
      <c r="Z41" s="3"/>
      <c r="AA41" s="3"/>
    </row>
    <row r="42" spans="4:27" s="1" customFormat="1" x14ac:dyDescent="0.2">
      <c r="D42" s="17"/>
      <c r="P42" s="3"/>
      <c r="Q42" s="3"/>
      <c r="R42" s="3"/>
      <c r="S42" s="3"/>
      <c r="T42" s="3"/>
      <c r="U42" s="3"/>
      <c r="V42" s="3"/>
      <c r="W42" s="3"/>
      <c r="X42" s="3"/>
      <c r="Y42" s="3"/>
      <c r="Z42" s="3"/>
      <c r="AA42" s="3"/>
    </row>
    <row r="43" spans="4:27" s="1" customFormat="1" x14ac:dyDescent="0.2">
      <c r="D43" s="17"/>
      <c r="P43" s="3"/>
      <c r="Q43" s="3"/>
      <c r="R43" s="3"/>
      <c r="S43" s="3"/>
      <c r="T43" s="3"/>
      <c r="U43" s="3"/>
      <c r="V43" s="3"/>
      <c r="W43" s="3"/>
      <c r="X43" s="3"/>
      <c r="Y43" s="3"/>
      <c r="Z43" s="3"/>
      <c r="AA43" s="3"/>
    </row>
    <row r="44" spans="4:27" s="1" customFormat="1" x14ac:dyDescent="0.2">
      <c r="D44" s="17"/>
      <c r="P44" s="3"/>
      <c r="Q44" s="3"/>
      <c r="R44" s="3"/>
      <c r="S44" s="3"/>
      <c r="T44" s="3"/>
      <c r="U44" s="3"/>
      <c r="V44" s="3"/>
      <c r="W44" s="3"/>
      <c r="X44" s="3"/>
      <c r="Y44" s="3"/>
      <c r="Z44" s="3"/>
      <c r="AA44" s="3"/>
    </row>
    <row r="45" spans="4:27" s="1" customFormat="1" x14ac:dyDescent="0.2">
      <c r="D45" s="17"/>
      <c r="P45" s="3"/>
      <c r="Q45" s="3"/>
      <c r="R45" s="3"/>
      <c r="S45" s="3"/>
      <c r="T45" s="3"/>
      <c r="U45" s="3"/>
      <c r="V45" s="3"/>
      <c r="W45" s="3"/>
      <c r="X45" s="3"/>
      <c r="Y45" s="3"/>
      <c r="Z45" s="3"/>
      <c r="AA45" s="3"/>
    </row>
  </sheetData>
  <mergeCells count="18">
    <mergeCell ref="G7:G8"/>
    <mergeCell ref="H7:H8"/>
    <mergeCell ref="I7:I8"/>
    <mergeCell ref="J7:J8"/>
    <mergeCell ref="A7:A8"/>
    <mergeCell ref="B7:B8"/>
    <mergeCell ref="C7:C8"/>
    <mergeCell ref="D7:D8"/>
    <mergeCell ref="E7:E8"/>
    <mergeCell ref="F7:F8"/>
    <mergeCell ref="A1:A3"/>
    <mergeCell ref="B1:D3"/>
    <mergeCell ref="E1:F3"/>
    <mergeCell ref="G1:J6"/>
    <mergeCell ref="A4:B5"/>
    <mergeCell ref="C4:F5"/>
    <mergeCell ref="A6:B6"/>
    <mergeCell ref="C6:F6"/>
  </mergeCells>
  <dataValidations count="1">
    <dataValidation type="list" allowBlank="1" showInputMessage="1" showErrorMessage="1" sqref="E9:E20">
      <formula1>$IP$1:$IP$7</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Secretaria</vt:lpstr>
      <vt:lpstr>Soporte Inf.</vt:lpstr>
      <vt:lpstr>Geologo</vt:lpstr>
      <vt:lpstr>Tec. Geofisica</vt:lpstr>
      <vt:lpstr>Petrofísico</vt:lpstr>
      <vt:lpstr>Ing. Productividad</vt:lpstr>
      <vt:lpstr>Ing. Productividad 2</vt:lpstr>
      <vt:lpstr>Ing. Yacimientos</vt:lpstr>
      <vt:lpstr>Ing. Yacimientos 1</vt:lpstr>
      <vt:lpstr>Ing. Yacimientos 2</vt:lpstr>
      <vt:lpstr>Petrofisico 1</vt:lpstr>
      <vt:lpstr>Area</vt:lpstr>
      <vt:lpstr>Secretaria!Área_de_impresión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ALBERTO</dc:creator>
  <cp:lastModifiedBy>Edgar</cp:lastModifiedBy>
  <cp:lastPrinted>2007-09-29T14:25:04Z</cp:lastPrinted>
  <dcterms:created xsi:type="dcterms:W3CDTF">2006-09-06T14:22:01Z</dcterms:created>
  <dcterms:modified xsi:type="dcterms:W3CDTF">2010-11-22T01:42:32Z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728351123</vt:i4>
  </property>
  <property fmtid="{D5CDD505-2E9C-101B-9397-08002B2CF9AE}" pid="3" name="_EmailSubject">
    <vt:lpwstr>archivos</vt:lpwstr>
  </property>
  <property fmtid="{D5CDD505-2E9C-101B-9397-08002B2CF9AE}" pid="4" name="_AuthorEmail">
    <vt:lpwstr>luis.rosales@sbc.com.mx</vt:lpwstr>
  </property>
  <property fmtid="{D5CDD505-2E9C-101B-9397-08002B2CF9AE}" pid="5" name="_AuthorEmailDisplayName">
    <vt:lpwstr>Luis Rosales</vt:lpwstr>
  </property>
  <property fmtid="{D5CDD505-2E9C-101B-9397-08002B2CF9AE}" pid="6" name="_ReviewingToolsShownOnce">
    <vt:lpwstr/>
  </property>
</Properties>
</file>