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UEVA PLANTILLA" sheetId="1" r:id="rId1"/>
    <sheet name="SELECCION PROVEEDORES PRECIO" sheetId="2" r:id="rId2"/>
    <sheet name="NUEVA TABLA DE DATOS" sheetId="3" r:id="rId3"/>
  </sheets>
  <externalReferences>
    <externalReference r:id="rId6"/>
  </externalReferences>
  <definedNames>
    <definedName name="PRODUCTO">'NUEVA TABLA DE DATOS'!$A$6:$A$300</definedName>
    <definedName name="TOTAL">'NUEVA TABLA DE DATOS'!$A$6:$A$850</definedName>
  </definedNames>
  <calcPr fullCalcOnLoad="1"/>
</workbook>
</file>

<file path=xl/sharedStrings.xml><?xml version="1.0" encoding="utf-8"?>
<sst xmlns="http://schemas.openxmlformats.org/spreadsheetml/2006/main" count="484" uniqueCount="293">
  <si>
    <t>VOLVER A INDICE</t>
  </si>
  <si>
    <t>,</t>
  </si>
  <si>
    <t xml:space="preserve">NOMBRE DEL PLATO:   </t>
  </si>
  <si>
    <t>DEPARTAMENTO</t>
  </si>
  <si>
    <t>Pax:</t>
  </si>
  <si>
    <t>CANTIDAD</t>
  </si>
  <si>
    <t>ARTICULO</t>
  </si>
  <si>
    <t>PRECIO POR KG</t>
  </si>
  <si>
    <t>COSTES</t>
  </si>
  <si>
    <t>Kcal</t>
  </si>
  <si>
    <t>Proteinas</t>
  </si>
  <si>
    <t>Lípidos</t>
  </si>
  <si>
    <t>Hidratos carbono</t>
  </si>
  <si>
    <t>COSTE POR RACION</t>
  </si>
  <si>
    <t>PTAS.</t>
  </si>
  <si>
    <t>EUROS</t>
  </si>
  <si>
    <t>Kcal/gramo</t>
  </si>
  <si>
    <t>Proteinas/gramo</t>
  </si>
  <si>
    <t>Lídios/gramo</t>
  </si>
  <si>
    <t>Hidratos/gramo</t>
  </si>
  <si>
    <t>LIDL</t>
  </si>
  <si>
    <t>MERCADONA</t>
  </si>
  <si>
    <t>Precio (€)</t>
  </si>
  <si>
    <t>Cantidad (Kg)</t>
  </si>
  <si>
    <t>€/Kg</t>
  </si>
  <si>
    <t>Verduras</t>
  </si>
  <si>
    <t>Acelga</t>
  </si>
  <si>
    <t>Apio</t>
  </si>
  <si>
    <t>Berenjena</t>
  </si>
  <si>
    <t>Brócoli</t>
  </si>
  <si>
    <t>Calabacín</t>
  </si>
  <si>
    <t>Cebolla</t>
  </si>
  <si>
    <t>Champiñones</t>
  </si>
  <si>
    <t>Col lisa</t>
  </si>
  <si>
    <t>Col rizada</t>
  </si>
  <si>
    <t>Coliflor</t>
  </si>
  <si>
    <t>1 u.</t>
  </si>
  <si>
    <t>Endivias</t>
  </si>
  <si>
    <t>Guisante</t>
  </si>
  <si>
    <t>Judías congeladas</t>
  </si>
  <si>
    <t>Lechuga</t>
  </si>
  <si>
    <t>Patata</t>
  </si>
  <si>
    <t>Patata guarnición</t>
  </si>
  <si>
    <t>Patata nueva</t>
  </si>
  <si>
    <t>Patata roja</t>
  </si>
  <si>
    <t>Pepino</t>
  </si>
  <si>
    <t>Pimiento rojo</t>
  </si>
  <si>
    <t>Pimiento verde ancho</t>
  </si>
  <si>
    <t>Pimiento verde freír</t>
  </si>
  <si>
    <t>Surtido caldo</t>
  </si>
  <si>
    <t>Tomate</t>
  </si>
  <si>
    <t>Zanahoria</t>
  </si>
  <si>
    <t>Frutas</t>
  </si>
  <si>
    <t>Aguacate</t>
  </si>
  <si>
    <t>Banano</t>
  </si>
  <si>
    <t>Chirimoya</t>
  </si>
  <si>
    <t>Ciruela negra</t>
  </si>
  <si>
    <t>Coco</t>
  </si>
  <si>
    <t>Fresas</t>
  </si>
  <si>
    <t>Kiwi</t>
  </si>
  <si>
    <t>Lima</t>
  </si>
  <si>
    <t>Limón</t>
  </si>
  <si>
    <t>Mandarina</t>
  </si>
  <si>
    <t>Mango</t>
  </si>
  <si>
    <t>Manzana fuji</t>
  </si>
  <si>
    <t>Manzana golden</t>
  </si>
  <si>
    <t>Manzana golden granel</t>
  </si>
  <si>
    <t>Manzana roja</t>
  </si>
  <si>
    <t>Manzana royal gala</t>
  </si>
  <si>
    <t>Manzana smith</t>
  </si>
  <si>
    <t>Melón</t>
  </si>
  <si>
    <t>Melón galia</t>
  </si>
  <si>
    <t>Melón piel de sapo</t>
  </si>
  <si>
    <t>Naranja</t>
  </si>
  <si>
    <t>Níspero</t>
  </si>
  <si>
    <t>Papaya</t>
  </si>
  <si>
    <t>Pera abate fetel</t>
  </si>
  <si>
    <t>Pera alejandrina</t>
  </si>
  <si>
    <t>Pera blanquilla</t>
  </si>
  <si>
    <t>Pera cesta</t>
  </si>
  <si>
    <t>Pera conferencia</t>
  </si>
  <si>
    <t>Pera granel</t>
  </si>
  <si>
    <t>Piña</t>
  </si>
  <si>
    <t>Plátano</t>
  </si>
  <si>
    <t>Sandía</t>
  </si>
  <si>
    <t>Uva blanca</t>
  </si>
  <si>
    <t>Yuca</t>
  </si>
  <si>
    <t>Alimentos no perecederos</t>
  </si>
  <si>
    <t>Aceite</t>
  </si>
  <si>
    <t>5 l.</t>
  </si>
  <si>
    <t>Aceite girasol</t>
  </si>
  <si>
    <t>Aceite mezcla</t>
  </si>
  <si>
    <t>Aceite virgen</t>
  </si>
  <si>
    <t>Arroz extra</t>
  </si>
  <si>
    <t>Arroz largo</t>
  </si>
  <si>
    <t>Atún</t>
  </si>
  <si>
    <t>6 latas de 80 g.</t>
  </si>
  <si>
    <t>3 latas de 185 g.</t>
  </si>
  <si>
    <t>Azúcar</t>
  </si>
  <si>
    <t>Garbanzo cocido</t>
  </si>
  <si>
    <t>Harina</t>
  </si>
  <si>
    <t>Lenteja seca castellana</t>
  </si>
  <si>
    <t>Lenteja seca pardina</t>
  </si>
  <si>
    <t>Maíz</t>
  </si>
  <si>
    <t>Patatas fritas</t>
  </si>
  <si>
    <t>Remolacha en rodajas</t>
  </si>
  <si>
    <t>Remolacha en tiras</t>
  </si>
  <si>
    <t>Sal fina</t>
  </si>
  <si>
    <t>Desayuno</t>
  </si>
  <si>
    <t>Arroz con chocolate</t>
  </si>
  <si>
    <t>Bolas de 2 chocolates</t>
  </si>
  <si>
    <t>Bolas de chocolate</t>
  </si>
  <si>
    <t>Cereales rellenos</t>
  </si>
  <si>
    <t>Confitura de fresa</t>
  </si>
  <si>
    <t>Corn flakes</t>
  </si>
  <si>
    <t>Croissant</t>
  </si>
  <si>
    <t>Ensaimadas</t>
  </si>
  <si>
    <t>9 u.</t>
  </si>
  <si>
    <t>Magdalenas</t>
  </si>
  <si>
    <t>Magdalenas concha</t>
  </si>
  <si>
    <t>Mermelada de albaricoque/ciruela</t>
  </si>
  <si>
    <t>Mermelada de melocotón y fresa</t>
  </si>
  <si>
    <t>Mermelada de naranja</t>
  </si>
  <si>
    <t>Muesli con chocolate</t>
  </si>
  <si>
    <t>malo</t>
  </si>
  <si>
    <t>Pan de molde</t>
  </si>
  <si>
    <t>Trigo con chocolate/miel</t>
  </si>
  <si>
    <t>Zumo de manzana</t>
  </si>
  <si>
    <t>1,5 l.</t>
  </si>
  <si>
    <t>1 l.</t>
  </si>
  <si>
    <t>Zumo de melocotón y manzana</t>
  </si>
  <si>
    <t>Zumo de melocotón y uva</t>
  </si>
  <si>
    <t>Zumo de naranja</t>
  </si>
  <si>
    <t>Zumo de pera y piña</t>
  </si>
  <si>
    <t>Zumo de piña</t>
  </si>
  <si>
    <t>Zumo de piña y uva</t>
  </si>
  <si>
    <t>Zumo de pomelo</t>
  </si>
  <si>
    <t>Zumo fresco multifrutas/piña</t>
  </si>
  <si>
    <t>Zumo fresco naranja</t>
  </si>
  <si>
    <t>Zumo fresco uva</t>
  </si>
  <si>
    <t>Zumo naranja y plátano</t>
  </si>
  <si>
    <t>Alimentos perecederos</t>
  </si>
  <si>
    <t>Horchata</t>
  </si>
  <si>
    <t>Huevos L</t>
  </si>
  <si>
    <t>12 u.</t>
  </si>
  <si>
    <t>Huevos M</t>
  </si>
  <si>
    <t>Lácteos</t>
  </si>
  <si>
    <t>Copa chocolate</t>
  </si>
  <si>
    <t>1 u. (malo)</t>
  </si>
  <si>
    <t>4 u. (malo)</t>
  </si>
  <si>
    <t>Leche</t>
  </si>
  <si>
    <t>4 l.</t>
  </si>
  <si>
    <t>Leche fresca</t>
  </si>
  <si>
    <t>Mantequilla</t>
  </si>
  <si>
    <t>Margarina</t>
  </si>
  <si>
    <t>Mousse de chocolate</t>
  </si>
  <si>
    <t>Quark</t>
  </si>
  <si>
    <t>Quark con fruta</t>
  </si>
  <si>
    <t>Queso fresco batido semi</t>
  </si>
  <si>
    <t>Queso semicurado</t>
  </si>
  <si>
    <t>Yogur bebible</t>
  </si>
  <si>
    <t>Yogur con frutas</t>
  </si>
  <si>
    <t>Yogur con frutas del bosque/melocotón y maracuyá/fresa</t>
  </si>
  <si>
    <r>
      <t>Y</t>
    </r>
    <r>
      <rPr>
        <sz val="10"/>
        <rFont val="Arial"/>
        <family val="2"/>
      </rPr>
      <t>ogur natural</t>
    </r>
  </si>
  <si>
    <t>6 u.</t>
  </si>
  <si>
    <t>8 u.</t>
  </si>
  <si>
    <t>Carne</t>
  </si>
  <si>
    <t>Alitas</t>
  </si>
  <si>
    <t>Carne picada de cerdo/vaca/cerdo y vaca</t>
  </si>
  <si>
    <t>Chuletas de cabeza de lomo</t>
  </si>
  <si>
    <t>Chuletas de cerdo</t>
  </si>
  <si>
    <t>Conejo entero</t>
  </si>
  <si>
    <t>no troceado</t>
  </si>
  <si>
    <t>Jamoncitos de pollo</t>
  </si>
  <si>
    <t>Lomo</t>
  </si>
  <si>
    <t>Muslos</t>
  </si>
  <si>
    <t>Pechuga</t>
  </si>
  <si>
    <t>Pescado</t>
  </si>
  <si>
    <t>Barritas de pescado Alaska Pollac</t>
  </si>
  <si>
    <t>15 u.</t>
  </si>
  <si>
    <t>Calamares a la romana</t>
  </si>
  <si>
    <t>Filetes de abadejo Alaska</t>
  </si>
  <si>
    <t>Filetes de merluza</t>
  </si>
  <si>
    <t>Fletán</t>
  </si>
  <si>
    <t>Lomos de merluza sin piel</t>
  </si>
  <si>
    <t>Lubina</t>
  </si>
  <si>
    <t>Merluza</t>
  </si>
  <si>
    <t>Muslitos de cangrejo</t>
  </si>
  <si>
    <t>Palos de merluza</t>
  </si>
  <si>
    <t>Rodajas de merluza</t>
  </si>
  <si>
    <t>Limpieza</t>
  </si>
  <si>
    <t>Jabón para el baño</t>
  </si>
  <si>
    <t>Jabón para lavadora</t>
  </si>
  <si>
    <t>54 lav.</t>
  </si>
  <si>
    <t>1 lav.= 0,12</t>
  </si>
  <si>
    <t>50 lav.</t>
  </si>
  <si>
    <t>Jabón para platos</t>
  </si>
  <si>
    <t>0,5 l.</t>
  </si>
  <si>
    <t>Jabón para suelo</t>
  </si>
  <si>
    <t>2 l.</t>
  </si>
  <si>
    <t>Lejía</t>
  </si>
  <si>
    <t>Suavizante</t>
  </si>
  <si>
    <t>58 lav.</t>
  </si>
  <si>
    <t>1 lav.= 0,03</t>
  </si>
  <si>
    <t>SELECCIÓN PROVEEDOR</t>
  </si>
  <si>
    <t>salmon</t>
  </si>
  <si>
    <t>Calculo gramajes</t>
  </si>
  <si>
    <t>TOSTA DE ESCALIBADA</t>
  </si>
  <si>
    <t>ANCHOAS</t>
  </si>
  <si>
    <t>U</t>
  </si>
  <si>
    <t>PIMIENTO ROJO</t>
  </si>
  <si>
    <t>PIMIENTO VERDE ANCHO</t>
  </si>
  <si>
    <t>g</t>
  </si>
  <si>
    <t>BERENJENA</t>
  </si>
  <si>
    <t>CEBOLLA</t>
  </si>
  <si>
    <t>ACEITE VIRGEN</t>
  </si>
  <si>
    <t>ml</t>
  </si>
  <si>
    <t>Anchoas</t>
  </si>
  <si>
    <t>MARGEN BRUTO DE EXPLOTACIÓN</t>
  </si>
  <si>
    <t>PRECIO VENTA TEORICO</t>
  </si>
  <si>
    <t>PRECIO VENTA REAL</t>
  </si>
  <si>
    <t>IVA 8%</t>
  </si>
  <si>
    <t>PRECIO REAL +IVA</t>
  </si>
  <si>
    <t>FOOD COST</t>
  </si>
  <si>
    <t>60%+</t>
  </si>
  <si>
    <t>BACALAO A LA VIZCAINA</t>
  </si>
  <si>
    <t>Bacalao al punto sal</t>
  </si>
  <si>
    <t>BACALAO AL PUNTO SAL</t>
  </si>
  <si>
    <t>TOMATE</t>
  </si>
  <si>
    <t>PIMIENTO CHORICERO</t>
  </si>
  <si>
    <t>AJOS</t>
  </si>
  <si>
    <t>MANZANA GOLDEN</t>
  </si>
  <si>
    <t>Jamon</t>
  </si>
  <si>
    <t>VINO BLANCO</t>
  </si>
  <si>
    <t>1 bo.</t>
  </si>
  <si>
    <t>bot.</t>
  </si>
  <si>
    <t>TABLA DE MERMAS</t>
  </si>
  <si>
    <t>ACELGA</t>
  </si>
  <si>
    <t>AJO</t>
  </si>
  <si>
    <t>PUERRO</t>
  </si>
  <si>
    <t>LECHUGA</t>
  </si>
  <si>
    <t>PIMIENTO</t>
  </si>
  <si>
    <t>ZANAHORIA</t>
  </si>
  <si>
    <t>PALETILLA CORDERO</t>
  </si>
  <si>
    <t>COSTILLAS</t>
  </si>
  <si>
    <t>LOMO VACUNO</t>
  </si>
  <si>
    <t>POLLO</t>
  </si>
  <si>
    <t>BACALAO FRESCO</t>
  </si>
  <si>
    <t>LENGUADO</t>
  </si>
  <si>
    <t>LUBINA</t>
  </si>
  <si>
    <t>MERLUZA</t>
  </si>
  <si>
    <t>CAN.RECETA</t>
  </si>
  <si>
    <t>TERNASCO  AL VACIO</t>
  </si>
  <si>
    <t>TERNASCO</t>
  </si>
  <si>
    <t>PIMIENTA NEGRA</t>
  </si>
  <si>
    <t>LAUREL</t>
  </si>
  <si>
    <t>PATATA VIOLET</t>
  </si>
  <si>
    <t>LOMO ALTO VACA</t>
  </si>
  <si>
    <t>CHULETON</t>
  </si>
  <si>
    <t>SECRETO IBERICO</t>
  </si>
  <si>
    <t>LOMO BAJO VACA</t>
  </si>
  <si>
    <t>SETAS MIX</t>
  </si>
  <si>
    <t>CHORIZO</t>
  </si>
  <si>
    <t>Pan Duro</t>
  </si>
  <si>
    <t>PAN duro</t>
  </si>
  <si>
    <t>ZA NAHORIA</t>
  </si>
  <si>
    <t>CEBOLLETAS EN VINAGRE</t>
  </si>
  <si>
    <t>MUSLITO DE CODORNIZ</t>
  </si>
  <si>
    <t>LECHUGA HOJA ROBLE</t>
  </si>
  <si>
    <t>u</t>
  </si>
  <si>
    <t>JAMON DE MAGRET DE PATO</t>
  </si>
  <si>
    <t>NATA COCINA</t>
  </si>
  <si>
    <t>PEREJIL</t>
  </si>
  <si>
    <t>CEBOLLINO</t>
  </si>
  <si>
    <t>TOMILLO</t>
  </si>
  <si>
    <t>LECHUGA MIX</t>
  </si>
  <si>
    <t>MIEL</t>
  </si>
  <si>
    <t>MOSTAZA</t>
  </si>
  <si>
    <t>VINAGRE</t>
  </si>
  <si>
    <t>ESPARRAGOS</t>
  </si>
  <si>
    <t>MAYONESA</t>
  </si>
  <si>
    <t>LONGANIZA</t>
  </si>
  <si>
    <t>BUTIFARRA</t>
  </si>
  <si>
    <t>SALCHICHON</t>
  </si>
  <si>
    <t>CEZINA</t>
  </si>
  <si>
    <t>PAN DE PUEBLO</t>
  </si>
  <si>
    <t>ESPINACAS</t>
  </si>
  <si>
    <t>NUECES</t>
  </si>
  <si>
    <t>TRUCHA</t>
  </si>
  <si>
    <t>FRUTA DE TEMPORADA</t>
  </si>
  <si>
    <t>VINO DE LA CASA</t>
  </si>
  <si>
    <t>VINO SOMONTANO</t>
  </si>
  <si>
    <t>BOLETUS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</si>
</sst>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  <numFmt numFmtId="173" formatCode="#,##0\ [$Pts-40A]"/>
    <numFmt numFmtId="174" formatCode="0.0"/>
    <numFmt numFmtId="175" formatCode="#,##0\ &quot;Pts&quot;"/>
    <numFmt numFmtId="176" formatCode="0&quot; u.&quot;"/>
    <numFmt numFmtId="177" formatCode="#,##0.00\ &quot;€&quot;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0\ _€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50"/>
      <name val="Arial"/>
      <family val="2"/>
    </font>
    <font>
      <b/>
      <i/>
      <u val="single"/>
      <sz val="15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8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13"/>
      </left>
      <right>
        <color indexed="63"/>
      </right>
      <top style="thick">
        <color indexed="13"/>
      </top>
      <bottom style="medium"/>
    </border>
    <border>
      <left style="thick">
        <color indexed="13"/>
      </left>
      <right style="thick">
        <color indexed="13"/>
      </right>
      <top style="thick">
        <color indexed="1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46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33" borderId="35" xfId="0" applyNumberFormat="1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255"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4" fontId="7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/>
    </xf>
    <xf numFmtId="177" fontId="0" fillId="0" borderId="37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34" borderId="24" xfId="0" applyNumberForma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177" fontId="0" fillId="0" borderId="21" xfId="0" applyNumberFormat="1" applyBorder="1" applyAlignment="1" applyProtection="1">
      <alignment/>
      <protection locked="0"/>
    </xf>
    <xf numFmtId="9" fontId="0" fillId="0" borderId="0" xfId="0" applyNumberFormat="1" applyAlignment="1">
      <alignment/>
    </xf>
    <xf numFmtId="0" fontId="3" fillId="0" borderId="19" xfId="0" applyFont="1" applyFill="1" applyBorder="1" applyAlignment="1">
      <alignment/>
    </xf>
    <xf numFmtId="177" fontId="3" fillId="35" borderId="38" xfId="0" applyNumberFormat="1" applyFont="1" applyFill="1" applyBorder="1" applyAlignment="1">
      <alignment/>
    </xf>
    <xf numFmtId="9" fontId="3" fillId="35" borderId="3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escandallo%20con%20nutrientes%20-%20copi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EVA PLANTILLA"/>
      <sheetName val="NUEVA TABLA DE DATOS"/>
      <sheetName val="SELECCION PROVEEDORES PRECIO"/>
    </sheetNames>
    <sheetDataSet>
      <sheetData sheetId="1">
        <row r="4">
          <cell r="A4" t="str">
            <v>VOLVER A INDICE</v>
          </cell>
          <cell r="D4">
            <v>100</v>
          </cell>
        </row>
        <row r="5">
          <cell r="B5" t="str">
            <v>PTAS.</v>
          </cell>
          <cell r="C5" t="str">
            <v>EUROS</v>
          </cell>
          <cell r="D5" t="str">
            <v>Kcal</v>
          </cell>
          <cell r="E5" t="str">
            <v>Kcal/gramo</v>
          </cell>
          <cell r="F5" t="str">
            <v>Proteinas</v>
          </cell>
          <cell r="G5" t="str">
            <v>Proteinas/gramo</v>
          </cell>
          <cell r="H5" t="str">
            <v>Lípidos</v>
          </cell>
          <cell r="I5" t="str">
            <v>Lídios/gramo</v>
          </cell>
          <cell r="J5" t="str">
            <v>Hidratos carbono</v>
          </cell>
          <cell r="K5" t="str">
            <v>Hidratos/gramo</v>
          </cell>
        </row>
        <row r="6">
          <cell r="A6" t="str">
            <v>Aceite</v>
          </cell>
          <cell r="B6">
            <v>480.85553999999996</v>
          </cell>
          <cell r="C6">
            <v>2.8899999999999997</v>
          </cell>
          <cell r="K6">
            <v>0</v>
          </cell>
        </row>
        <row r="7">
          <cell r="A7" t="str">
            <v>Aceite girasol</v>
          </cell>
          <cell r="B7">
            <v>231.27654</v>
          </cell>
          <cell r="C7">
            <v>1.3900000000000001</v>
          </cell>
          <cell r="K7">
            <v>0</v>
          </cell>
        </row>
        <row r="8">
          <cell r="A8" t="str">
            <v>Aceite mezcla</v>
          </cell>
          <cell r="B8">
            <v>480.85553999999996</v>
          </cell>
          <cell r="C8">
            <v>2.8899999999999997</v>
          </cell>
          <cell r="K8">
            <v>0</v>
          </cell>
        </row>
        <row r="9">
          <cell r="A9" t="str">
            <v>Aceite virgen</v>
          </cell>
          <cell r="B9">
            <v>547.40994</v>
          </cell>
          <cell r="C9">
            <v>3.29</v>
          </cell>
        </row>
        <row r="10">
          <cell r="A10" t="str">
            <v>Acelga</v>
          </cell>
          <cell r="B10">
            <v>249.579</v>
          </cell>
          <cell r="C10">
            <v>1.5</v>
          </cell>
          <cell r="D10">
            <v>20</v>
          </cell>
          <cell r="E10">
            <v>0.2</v>
          </cell>
          <cell r="F10">
            <v>5</v>
          </cell>
          <cell r="G10">
            <v>0.05</v>
          </cell>
          <cell r="H10">
            <v>30</v>
          </cell>
          <cell r="I10">
            <v>0.3</v>
          </cell>
          <cell r="J10">
            <v>40</v>
          </cell>
        </row>
        <row r="11">
          <cell r="A11" t="str">
            <v>Aguacate</v>
          </cell>
          <cell r="B11">
            <v>613.96434</v>
          </cell>
          <cell r="C11">
            <v>3.69</v>
          </cell>
        </row>
        <row r="12">
          <cell r="A12" t="str">
            <v>Alitas</v>
          </cell>
          <cell r="B12">
            <v>632.2668</v>
          </cell>
          <cell r="C12">
            <v>3.8</v>
          </cell>
        </row>
        <row r="13">
          <cell r="A13" t="str">
            <v>Apio</v>
          </cell>
          <cell r="B13">
            <v>282.8562</v>
          </cell>
          <cell r="C13">
            <v>1.7</v>
          </cell>
          <cell r="D13">
            <v>30</v>
          </cell>
          <cell r="E13">
            <v>0.3</v>
          </cell>
          <cell r="F13">
            <v>6</v>
          </cell>
          <cell r="G13">
            <v>0.06</v>
          </cell>
          <cell r="H13">
            <v>31</v>
          </cell>
          <cell r="I13">
            <v>0.31</v>
          </cell>
          <cell r="J13">
            <v>40</v>
          </cell>
        </row>
        <row r="14">
          <cell r="A14" t="str">
            <v>Apio</v>
          </cell>
          <cell r="B14">
            <v>600.8383333333334</v>
          </cell>
          <cell r="C14">
            <v>3.611111111111111</v>
          </cell>
        </row>
        <row r="15">
          <cell r="A15" t="str">
            <v>Arroz con chocolate</v>
          </cell>
          <cell r="B15">
            <v>482.51939999999996</v>
          </cell>
          <cell r="C15">
            <v>2.9</v>
          </cell>
        </row>
        <row r="16">
          <cell r="A16" t="str">
            <v>Arroz extra</v>
          </cell>
          <cell r="B16">
            <v>98.16774</v>
          </cell>
          <cell r="C16">
            <v>0.59</v>
          </cell>
        </row>
        <row r="17">
          <cell r="A17" t="str">
            <v>Arroz largo</v>
          </cell>
          <cell r="B17">
            <v>108.15090000000001</v>
          </cell>
          <cell r="C17">
            <v>0.65</v>
          </cell>
        </row>
        <row r="18">
          <cell r="A18" t="str">
            <v>Atún</v>
          </cell>
          <cell r="B18">
            <v>970.5849999999999</v>
          </cell>
          <cell r="C18">
            <v>5.833333333333333</v>
          </cell>
        </row>
        <row r="19">
          <cell r="A19" t="str">
            <v>Atún</v>
          </cell>
          <cell r="B19">
            <v>1013.3057297297296</v>
          </cell>
          <cell r="C19">
            <v>6.090090090090089</v>
          </cell>
        </row>
        <row r="20">
          <cell r="A20" t="str">
            <v>Atún</v>
          </cell>
          <cell r="B20">
            <v>657.2247</v>
          </cell>
          <cell r="C20">
            <v>3.95</v>
          </cell>
        </row>
        <row r="21">
          <cell r="A21" t="str">
            <v>Azúcar</v>
          </cell>
          <cell r="B21">
            <v>144.75582</v>
          </cell>
          <cell r="C21">
            <v>0.87</v>
          </cell>
        </row>
        <row r="22">
          <cell r="A22" t="str">
            <v>Banano</v>
          </cell>
          <cell r="B22">
            <v>164.72214</v>
          </cell>
          <cell r="C22">
            <v>0.99</v>
          </cell>
        </row>
        <row r="23">
          <cell r="A23" t="str">
            <v>Barritas de pescado Alaska Pollac</v>
          </cell>
          <cell r="B23">
            <v>550.9225333333333</v>
          </cell>
          <cell r="C23">
            <v>3.311111111111111</v>
          </cell>
        </row>
        <row r="24">
          <cell r="A24" t="str">
            <v>Berenjena</v>
          </cell>
          <cell r="B24">
            <v>271.33716923076923</v>
          </cell>
          <cell r="C24">
            <v>1.6307692307692307</v>
          </cell>
          <cell r="D24">
            <v>22</v>
          </cell>
          <cell r="E24">
            <v>0.22</v>
          </cell>
          <cell r="F24">
            <v>7</v>
          </cell>
          <cell r="G24">
            <v>0.07</v>
          </cell>
          <cell r="H24">
            <v>32</v>
          </cell>
          <cell r="I24">
            <v>0.32</v>
          </cell>
          <cell r="J24">
            <v>40</v>
          </cell>
        </row>
        <row r="25">
          <cell r="A25" t="str">
            <v>Berenjena</v>
          </cell>
          <cell r="B25">
            <v>166.386</v>
          </cell>
          <cell r="C25">
            <v>1</v>
          </cell>
          <cell r="D25">
            <v>5</v>
          </cell>
          <cell r="E25">
            <v>0.05</v>
          </cell>
          <cell r="F25">
            <v>8</v>
          </cell>
          <cell r="G25">
            <v>0.08</v>
          </cell>
          <cell r="H25">
            <v>33</v>
          </cell>
          <cell r="I25">
            <v>0.33</v>
          </cell>
          <cell r="J25">
            <v>40</v>
          </cell>
        </row>
        <row r="26">
          <cell r="A26" t="str">
            <v>Bolas de 2 chocolates</v>
          </cell>
          <cell r="B26">
            <v>698.8212</v>
          </cell>
          <cell r="C26">
            <v>4.2</v>
          </cell>
        </row>
        <row r="27">
          <cell r="A27" t="str">
            <v>Bolas de chocolate</v>
          </cell>
          <cell r="B27">
            <v>495.83027999999996</v>
          </cell>
          <cell r="C27">
            <v>2.98</v>
          </cell>
        </row>
        <row r="28">
          <cell r="A28" t="str">
            <v>Brócoli</v>
          </cell>
          <cell r="B28">
            <v>329.44428</v>
          </cell>
          <cell r="C28">
            <v>1.98</v>
          </cell>
          <cell r="D28">
            <v>24</v>
          </cell>
          <cell r="E28">
            <v>0.24</v>
          </cell>
          <cell r="F28">
            <v>9</v>
          </cell>
          <cell r="G28">
            <v>0.09</v>
          </cell>
          <cell r="H28">
            <v>34</v>
          </cell>
          <cell r="I28">
            <v>0.34</v>
          </cell>
          <cell r="J28">
            <v>40</v>
          </cell>
        </row>
        <row r="29">
          <cell r="A29" t="str">
            <v>Calabacín</v>
          </cell>
          <cell r="B29">
            <v>264.55374</v>
          </cell>
          <cell r="C29">
            <v>1.59</v>
          </cell>
          <cell r="D29">
            <v>25</v>
          </cell>
          <cell r="E29">
            <v>0.25</v>
          </cell>
          <cell r="F29">
            <v>10</v>
          </cell>
          <cell r="G29">
            <v>0.1</v>
          </cell>
          <cell r="H29">
            <v>35</v>
          </cell>
          <cell r="I29">
            <v>0.35</v>
          </cell>
          <cell r="J29">
            <v>40</v>
          </cell>
        </row>
        <row r="30">
          <cell r="A30" t="str">
            <v>Calamares a la romana</v>
          </cell>
          <cell r="B30">
            <v>495.83027999999996</v>
          </cell>
          <cell r="C30">
            <v>2.98</v>
          </cell>
        </row>
        <row r="31">
          <cell r="A31" t="str">
            <v>Carne picada de cerdo/vaca/cerdo y vaca</v>
          </cell>
          <cell r="B31">
            <v>873.5264999999999</v>
          </cell>
          <cell r="C31">
            <v>5.25</v>
          </cell>
        </row>
        <row r="32">
          <cell r="A32" t="str">
            <v>Carne picada de cerdo/vaca/cerdo y vaca</v>
          </cell>
          <cell r="B32">
            <v>715.4598</v>
          </cell>
          <cell r="C32">
            <v>4.3</v>
          </cell>
        </row>
        <row r="33">
          <cell r="A33" t="str">
            <v>Cebolla</v>
          </cell>
          <cell r="B33">
            <v>70.71405</v>
          </cell>
          <cell r="C33">
            <v>0.425</v>
          </cell>
          <cell r="D33">
            <v>26</v>
          </cell>
          <cell r="E33">
            <v>0.26</v>
          </cell>
          <cell r="F33">
            <v>11</v>
          </cell>
          <cell r="G33">
            <v>0.11</v>
          </cell>
          <cell r="H33">
            <v>36</v>
          </cell>
          <cell r="I33">
            <v>0.36</v>
          </cell>
          <cell r="J33">
            <v>40</v>
          </cell>
        </row>
        <row r="34">
          <cell r="A34" t="str">
            <v>Cereales rellenos</v>
          </cell>
          <cell r="B34">
            <v>582.351</v>
          </cell>
          <cell r="C34">
            <v>3.5</v>
          </cell>
        </row>
        <row r="35">
          <cell r="A35" t="str">
            <v>Champiñones</v>
          </cell>
          <cell r="B35">
            <v>526.889</v>
          </cell>
          <cell r="C35">
            <v>3.1666666666666665</v>
          </cell>
          <cell r="D35">
            <v>27</v>
          </cell>
          <cell r="E35">
            <v>0.27</v>
          </cell>
          <cell r="F35">
            <v>12</v>
          </cell>
          <cell r="G35">
            <v>0.12</v>
          </cell>
          <cell r="H35">
            <v>37</v>
          </cell>
          <cell r="I35">
            <v>0.37</v>
          </cell>
          <cell r="J35">
            <v>40</v>
          </cell>
        </row>
        <row r="36">
          <cell r="A36" t="str">
            <v>Chirimoya</v>
          </cell>
          <cell r="B36">
            <v>464.21693999999997</v>
          </cell>
          <cell r="C36">
            <v>2.79</v>
          </cell>
        </row>
        <row r="37">
          <cell r="A37" t="str">
            <v>Chuletas de cabeza de lomo</v>
          </cell>
          <cell r="B37">
            <v>734.4753428571429</v>
          </cell>
          <cell r="C37">
            <v>4.414285714285715</v>
          </cell>
        </row>
        <row r="38">
          <cell r="A38" t="str">
            <v>Chuletas de cerdo</v>
          </cell>
          <cell r="B38">
            <v>873.5264999999999</v>
          </cell>
          <cell r="C38">
            <v>5.25</v>
          </cell>
        </row>
        <row r="39">
          <cell r="A39" t="str">
            <v>Ciruela negra</v>
          </cell>
          <cell r="B39">
            <v>414.30114000000003</v>
          </cell>
          <cell r="C39">
            <v>2.49</v>
          </cell>
        </row>
        <row r="40">
          <cell r="A40" t="str">
            <v>Coco</v>
          </cell>
          <cell r="B40">
            <v>164.72214</v>
          </cell>
          <cell r="C40">
            <v>0.99</v>
          </cell>
        </row>
        <row r="41">
          <cell r="A41" t="str">
            <v>Col lisa</v>
          </cell>
          <cell r="B41">
            <v>197.99934</v>
          </cell>
          <cell r="C41">
            <v>1.19</v>
          </cell>
          <cell r="D41">
            <v>28</v>
          </cell>
          <cell r="E41">
            <v>0.28</v>
          </cell>
          <cell r="F41">
            <v>13</v>
          </cell>
          <cell r="G41">
            <v>0.13</v>
          </cell>
          <cell r="H41">
            <v>38</v>
          </cell>
          <cell r="I41">
            <v>0.38</v>
          </cell>
          <cell r="J41">
            <v>40</v>
          </cell>
        </row>
        <row r="42">
          <cell r="A42" t="str">
            <v>Col rizada</v>
          </cell>
          <cell r="B42">
            <v>480.67066666666665</v>
          </cell>
          <cell r="C42">
            <v>2.888888888888889</v>
          </cell>
          <cell r="D42">
            <v>29</v>
          </cell>
          <cell r="E42">
            <v>0.29</v>
          </cell>
          <cell r="F42">
            <v>14</v>
          </cell>
          <cell r="G42">
            <v>0.14</v>
          </cell>
          <cell r="H42">
            <v>39</v>
          </cell>
          <cell r="I42">
            <v>0.39</v>
          </cell>
          <cell r="J42">
            <v>40</v>
          </cell>
        </row>
        <row r="43">
          <cell r="A43" t="str">
            <v>Coliflor</v>
          </cell>
          <cell r="B43">
            <v>248.19245</v>
          </cell>
          <cell r="C43">
            <v>1.4916666666666667</v>
          </cell>
          <cell r="D43">
            <v>30</v>
          </cell>
          <cell r="E43">
            <v>0.3</v>
          </cell>
          <cell r="F43">
            <v>15</v>
          </cell>
          <cell r="G43">
            <v>0.15</v>
          </cell>
          <cell r="H43">
            <v>40</v>
          </cell>
          <cell r="I43">
            <v>0.4</v>
          </cell>
          <cell r="J43">
            <v>40</v>
          </cell>
        </row>
        <row r="44">
          <cell r="A44" t="str">
            <v>Conejo entero</v>
          </cell>
          <cell r="B44">
            <v>733.4849499999999</v>
          </cell>
          <cell r="C44">
            <v>4.408333333333333</v>
          </cell>
        </row>
        <row r="45">
          <cell r="A45" t="str">
            <v>Confitura de fresa</v>
          </cell>
          <cell r="B45">
            <v>439.9985333333333</v>
          </cell>
          <cell r="C45">
            <v>2.6444444444444444</v>
          </cell>
        </row>
        <row r="46">
          <cell r="A46" t="str">
            <v>Copa chocolate</v>
          </cell>
          <cell r="B46">
            <v>158.0667</v>
          </cell>
          <cell r="C46">
            <v>0.95</v>
          </cell>
        </row>
        <row r="47">
          <cell r="A47" t="str">
            <v>Corn flakes</v>
          </cell>
          <cell r="B47">
            <v>329.44428</v>
          </cell>
          <cell r="C47">
            <v>1.98</v>
          </cell>
        </row>
        <row r="48">
          <cell r="A48" t="str">
            <v>Croissant</v>
          </cell>
          <cell r="B48">
            <v>382.6878</v>
          </cell>
          <cell r="C48">
            <v>2.3</v>
          </cell>
        </row>
        <row r="49">
          <cell r="A49" t="str">
            <v>Endivias</v>
          </cell>
          <cell r="B49">
            <v>462.55307999999997</v>
          </cell>
          <cell r="C49">
            <v>2.78</v>
          </cell>
          <cell r="D49">
            <v>31</v>
          </cell>
          <cell r="E49">
            <v>0.31</v>
          </cell>
          <cell r="F49">
            <v>16</v>
          </cell>
          <cell r="G49">
            <v>0.16</v>
          </cell>
          <cell r="H49">
            <v>41</v>
          </cell>
          <cell r="I49">
            <v>0.41</v>
          </cell>
          <cell r="J49">
            <v>40</v>
          </cell>
        </row>
        <row r="50">
          <cell r="A50" t="str">
            <v>Ensaimadas</v>
          </cell>
          <cell r="B50">
            <v>597.4770000000001</v>
          </cell>
          <cell r="C50">
            <v>3.5909090909090913</v>
          </cell>
        </row>
        <row r="51">
          <cell r="A51" t="str">
            <v>Espinaca fresca</v>
          </cell>
          <cell r="B51">
            <v>83193</v>
          </cell>
          <cell r="C51">
            <v>500</v>
          </cell>
          <cell r="D51">
            <v>32</v>
          </cell>
          <cell r="E51">
            <v>0.32</v>
          </cell>
          <cell r="F51">
            <v>17</v>
          </cell>
          <cell r="G51">
            <v>0.17</v>
          </cell>
          <cell r="H51">
            <v>42</v>
          </cell>
          <cell r="I51">
            <v>0.42</v>
          </cell>
          <cell r="J51">
            <v>40</v>
          </cell>
        </row>
        <row r="52">
          <cell r="A52" t="str">
            <v>Filetes de abadejo Alaska</v>
          </cell>
          <cell r="B52">
            <v>0</v>
          </cell>
          <cell r="C52">
            <v>0</v>
          </cell>
        </row>
        <row r="53">
          <cell r="A53" t="str">
            <v>Filetes de merluza</v>
          </cell>
          <cell r="B53">
            <v>996.65214</v>
          </cell>
          <cell r="C53">
            <v>5.99</v>
          </cell>
        </row>
        <row r="54">
          <cell r="A54" t="str">
            <v>Fletán</v>
          </cell>
          <cell r="B54">
            <v>2163.018</v>
          </cell>
          <cell r="C54">
            <v>13</v>
          </cell>
        </row>
        <row r="55">
          <cell r="A55" t="str">
            <v>Fresas</v>
          </cell>
          <cell r="B55">
            <v>382.6878</v>
          </cell>
          <cell r="C55">
            <v>2.3</v>
          </cell>
        </row>
        <row r="56">
          <cell r="A56" t="str">
            <v>Garbanzo cocido</v>
          </cell>
          <cell r="B56">
            <v>174.70529999999997</v>
          </cell>
          <cell r="C56">
            <v>1.0499999999999998</v>
          </cell>
        </row>
        <row r="57">
          <cell r="A57" t="str">
            <v>Guisante</v>
          </cell>
          <cell r="B57">
            <v>207.9825</v>
          </cell>
          <cell r="C57">
            <v>1.25</v>
          </cell>
          <cell r="D57">
            <v>33</v>
          </cell>
          <cell r="E57">
            <v>0.33</v>
          </cell>
          <cell r="F57">
            <v>18</v>
          </cell>
          <cell r="G57">
            <v>0.18</v>
          </cell>
          <cell r="H57">
            <v>43</v>
          </cell>
          <cell r="I57">
            <v>0.43</v>
          </cell>
          <cell r="J57">
            <v>40</v>
          </cell>
        </row>
        <row r="58">
          <cell r="A58" t="str">
            <v>Guisante</v>
          </cell>
          <cell r="B58">
            <v>314.2846666666666</v>
          </cell>
          <cell r="C58">
            <v>1.8888888888888888</v>
          </cell>
          <cell r="D58">
            <v>34</v>
          </cell>
          <cell r="E58">
            <v>0.34</v>
          </cell>
          <cell r="F58">
            <v>19</v>
          </cell>
          <cell r="G58">
            <v>0.19</v>
          </cell>
          <cell r="H58">
            <v>44</v>
          </cell>
          <cell r="I58">
            <v>0.44</v>
          </cell>
          <cell r="J58">
            <v>40</v>
          </cell>
        </row>
        <row r="59">
          <cell r="A59" t="str">
            <v>Harina</v>
          </cell>
          <cell r="B59">
            <v>74.8737</v>
          </cell>
          <cell r="C59">
            <v>0.45</v>
          </cell>
        </row>
        <row r="60">
          <cell r="A60" t="str">
            <v>Horchata</v>
          </cell>
          <cell r="B60">
            <v>164.72214</v>
          </cell>
          <cell r="C60">
            <v>0.99</v>
          </cell>
        </row>
        <row r="61">
          <cell r="A61" t="str">
            <v>Huevos L</v>
          </cell>
          <cell r="B61">
            <v>24.40328</v>
          </cell>
          <cell r="C61">
            <v>0.14666666666666667</v>
          </cell>
        </row>
        <row r="62">
          <cell r="A62" t="str">
            <v>Huevos L</v>
          </cell>
          <cell r="B62">
            <v>16.499945</v>
          </cell>
          <cell r="C62">
            <v>0.09916666666666667</v>
          </cell>
        </row>
        <row r="63">
          <cell r="A63" t="str">
            <v>Huevos M</v>
          </cell>
          <cell r="B63">
            <v>14.558775</v>
          </cell>
          <cell r="C63">
            <v>0.08750000000000001</v>
          </cell>
        </row>
        <row r="64">
          <cell r="A64" t="str">
            <v>Jabón para el baño</v>
          </cell>
          <cell r="B64">
            <v>176.36916</v>
          </cell>
          <cell r="C64">
            <v>1.06</v>
          </cell>
        </row>
        <row r="65">
          <cell r="A65" t="str">
            <v>Jabón para lavadora</v>
          </cell>
          <cell r="B65">
            <v>19.997132222222223</v>
          </cell>
          <cell r="C65">
            <v>0.12018518518518519</v>
          </cell>
        </row>
        <row r="66">
          <cell r="A66" t="str">
            <v>Jabón para platos</v>
          </cell>
          <cell r="B66">
            <v>329.44428</v>
          </cell>
          <cell r="C66">
            <v>1.98</v>
          </cell>
        </row>
        <row r="67">
          <cell r="A67" t="str">
            <v>Jabón para suelo</v>
          </cell>
          <cell r="B67">
            <v>82.36107</v>
          </cell>
          <cell r="C67">
            <v>0.495</v>
          </cell>
        </row>
        <row r="68">
          <cell r="A68" t="str">
            <v>Jamoncitos de pollo</v>
          </cell>
          <cell r="B68">
            <v>580.271175</v>
          </cell>
          <cell r="C68">
            <v>3.4875</v>
          </cell>
        </row>
        <row r="69">
          <cell r="A69" t="str">
            <v>Judías congeladas</v>
          </cell>
          <cell r="B69">
            <v>277.30999999999995</v>
          </cell>
          <cell r="C69">
            <v>1.6666666666666665</v>
          </cell>
          <cell r="D69">
            <v>35</v>
          </cell>
          <cell r="E69">
            <v>0.35</v>
          </cell>
          <cell r="F69">
            <v>20</v>
          </cell>
          <cell r="G69">
            <v>0.2</v>
          </cell>
          <cell r="H69">
            <v>45</v>
          </cell>
          <cell r="I69">
            <v>0.45</v>
          </cell>
          <cell r="J69">
            <v>40</v>
          </cell>
        </row>
        <row r="70">
          <cell r="A70" t="str">
            <v>Judías congeladas</v>
          </cell>
          <cell r="B70">
            <v>191.3439</v>
          </cell>
          <cell r="C70">
            <v>1.15</v>
          </cell>
          <cell r="D70">
            <v>36</v>
          </cell>
          <cell r="E70">
            <v>0.36</v>
          </cell>
          <cell r="F70">
            <v>21</v>
          </cell>
          <cell r="G70">
            <v>0.21</v>
          </cell>
          <cell r="H70">
            <v>46</v>
          </cell>
          <cell r="I70">
            <v>0.46</v>
          </cell>
          <cell r="J70">
            <v>40</v>
          </cell>
        </row>
        <row r="71">
          <cell r="A71" t="str">
            <v>Kiwi</v>
          </cell>
          <cell r="B71">
            <v>314.46954</v>
          </cell>
          <cell r="C71">
            <v>1.89</v>
          </cell>
        </row>
        <row r="72">
          <cell r="A72" t="str">
            <v>Leche</v>
          </cell>
          <cell r="B72">
            <v>124.7895</v>
          </cell>
          <cell r="C72">
            <v>0.75</v>
          </cell>
        </row>
        <row r="73">
          <cell r="A73" t="str">
            <v>Leche fresca</v>
          </cell>
          <cell r="B73">
            <v>163.05828</v>
          </cell>
          <cell r="C73">
            <v>0.98</v>
          </cell>
        </row>
        <row r="74">
          <cell r="A74" t="str">
            <v>Lechuga</v>
          </cell>
          <cell r="B74">
            <v>247.91513999999998</v>
          </cell>
          <cell r="C74">
            <v>1.49</v>
          </cell>
        </row>
        <row r="75">
          <cell r="A75" t="str">
            <v>Lejía</v>
          </cell>
          <cell r="B75">
            <v>34.94106</v>
          </cell>
          <cell r="C75">
            <v>0.21000000000000002</v>
          </cell>
        </row>
        <row r="76">
          <cell r="A76" t="str">
            <v>Lenteja seca castellana</v>
          </cell>
          <cell r="B76">
            <v>108.15090000000001</v>
          </cell>
          <cell r="C76">
            <v>0.65</v>
          </cell>
        </row>
        <row r="77">
          <cell r="A77" t="str">
            <v>Lenteja seca pardina</v>
          </cell>
          <cell r="B77">
            <v>164.72214</v>
          </cell>
          <cell r="C77">
            <v>0.99</v>
          </cell>
        </row>
        <row r="78">
          <cell r="A78" t="str">
            <v>Lima</v>
          </cell>
          <cell r="B78">
            <v>264.55374</v>
          </cell>
          <cell r="C78">
            <v>1.59</v>
          </cell>
        </row>
        <row r="79">
          <cell r="A79" t="str">
            <v>Limón</v>
          </cell>
          <cell r="B79">
            <v>321.6796</v>
          </cell>
          <cell r="C79">
            <v>1.9333333333333333</v>
          </cell>
        </row>
        <row r="80">
          <cell r="A80" t="str">
            <v>Lomo</v>
          </cell>
          <cell r="B80">
            <v>1264.5336</v>
          </cell>
          <cell r="C80">
            <v>7.6</v>
          </cell>
        </row>
        <row r="81">
          <cell r="A81" t="str">
            <v>Lomos de merluza sin piel</v>
          </cell>
          <cell r="B81">
            <v>1493.3143499999999</v>
          </cell>
          <cell r="C81">
            <v>8.975</v>
          </cell>
        </row>
        <row r="82">
          <cell r="A82" t="str">
            <v>Lubina</v>
          </cell>
          <cell r="B82">
            <v>1290.7030485436892</v>
          </cell>
          <cell r="C82">
            <v>7.757281553398058</v>
          </cell>
        </row>
        <row r="83">
          <cell r="A83" t="str">
            <v>Magdalenas</v>
          </cell>
          <cell r="B83">
            <v>324.65560975609753</v>
          </cell>
          <cell r="C83">
            <v>1.951219512195122</v>
          </cell>
        </row>
        <row r="84">
          <cell r="A84" t="str">
            <v>Magdalenas concha</v>
          </cell>
          <cell r="B84">
            <v>478.98999999999995</v>
          </cell>
          <cell r="C84">
            <v>2.8787878787878785</v>
          </cell>
        </row>
        <row r="85">
          <cell r="A85" t="str">
            <v>Maíz</v>
          </cell>
          <cell r="B85">
            <v>286.06715789473685</v>
          </cell>
          <cell r="C85">
            <v>1.719298245614035</v>
          </cell>
        </row>
        <row r="86">
          <cell r="A86" t="str">
            <v>Mandarina</v>
          </cell>
          <cell r="B86">
            <v>197.99934</v>
          </cell>
          <cell r="C86">
            <v>1.19</v>
          </cell>
        </row>
        <row r="87">
          <cell r="A87" t="str">
            <v>Mango</v>
          </cell>
          <cell r="B87">
            <v>364.38534</v>
          </cell>
          <cell r="C87">
            <v>2.19</v>
          </cell>
        </row>
        <row r="88">
          <cell r="A88" t="str">
            <v>Mantequilla</v>
          </cell>
          <cell r="B88">
            <v>658.88856</v>
          </cell>
          <cell r="C88">
            <v>3.96</v>
          </cell>
        </row>
        <row r="89">
          <cell r="A89" t="str">
            <v>Manzana fuji</v>
          </cell>
          <cell r="B89">
            <v>218.38162499999999</v>
          </cell>
          <cell r="C89">
            <v>1.3125</v>
          </cell>
        </row>
        <row r="90">
          <cell r="A90" t="str">
            <v>Manzana fuji</v>
          </cell>
          <cell r="B90">
            <v>291.1755</v>
          </cell>
          <cell r="C90">
            <v>1.75</v>
          </cell>
        </row>
        <row r="91">
          <cell r="A91" t="str">
            <v>Manzana golden</v>
          </cell>
          <cell r="B91">
            <v>218.38162499999999</v>
          </cell>
          <cell r="C91">
            <v>1.3125</v>
          </cell>
        </row>
        <row r="92">
          <cell r="A92" t="str">
            <v>Manzana golden</v>
          </cell>
          <cell r="B92">
            <v>198.83127000000002</v>
          </cell>
          <cell r="C92">
            <v>1.195</v>
          </cell>
        </row>
        <row r="93">
          <cell r="A93" t="str">
            <v>Manzana golden granel</v>
          </cell>
          <cell r="B93">
            <v>281.19234</v>
          </cell>
          <cell r="C93">
            <v>1.69</v>
          </cell>
        </row>
        <row r="94">
          <cell r="A94" t="str">
            <v>Manzana roja</v>
          </cell>
          <cell r="B94">
            <v>218.38162499999999</v>
          </cell>
          <cell r="C94">
            <v>1.3125</v>
          </cell>
        </row>
        <row r="95">
          <cell r="A95" t="str">
            <v>Manzana royal gala</v>
          </cell>
          <cell r="B95">
            <v>374.3685</v>
          </cell>
          <cell r="C95">
            <v>2.25</v>
          </cell>
        </row>
        <row r="96">
          <cell r="A96" t="str">
            <v>Manzana royal gala</v>
          </cell>
          <cell r="B96">
            <v>198.83127000000002</v>
          </cell>
          <cell r="C96">
            <v>1.195</v>
          </cell>
        </row>
        <row r="97">
          <cell r="A97" t="str">
            <v>Manzana smith</v>
          </cell>
          <cell r="B97">
            <v>274.5369</v>
          </cell>
          <cell r="C97">
            <v>1.65</v>
          </cell>
        </row>
        <row r="98">
          <cell r="A98" t="str">
            <v>Margarina</v>
          </cell>
          <cell r="B98">
            <v>196.33548</v>
          </cell>
          <cell r="C98">
            <v>1.18</v>
          </cell>
        </row>
        <row r="99">
          <cell r="A99" t="str">
            <v>Melón</v>
          </cell>
          <cell r="B99">
            <v>314.46954</v>
          </cell>
          <cell r="C99">
            <v>1.89</v>
          </cell>
        </row>
        <row r="100">
          <cell r="A100" t="str">
            <v>Melón galia</v>
          </cell>
          <cell r="B100">
            <v>281.19234</v>
          </cell>
          <cell r="C100">
            <v>1.69</v>
          </cell>
        </row>
        <row r="101">
          <cell r="A101" t="str">
            <v>Melón piel de sapo</v>
          </cell>
          <cell r="B101">
            <v>231.27653999999998</v>
          </cell>
          <cell r="C101">
            <v>1.39</v>
          </cell>
        </row>
        <row r="102">
          <cell r="A102" t="str">
            <v>Merluza</v>
          </cell>
          <cell r="B102">
            <v>1164.702</v>
          </cell>
          <cell r="C102">
            <v>7</v>
          </cell>
        </row>
        <row r="103">
          <cell r="A103" t="str">
            <v>Mermelada de albaricoque/ciruela</v>
          </cell>
          <cell r="B103">
            <v>420.7462068965517</v>
          </cell>
          <cell r="C103">
            <v>2.528735632183908</v>
          </cell>
        </row>
        <row r="104">
          <cell r="A104" t="str">
            <v>Mermelada de melocotón y fresa</v>
          </cell>
          <cell r="B104">
            <v>279.0165230769231</v>
          </cell>
          <cell r="C104">
            <v>1.676923076923077</v>
          </cell>
        </row>
        <row r="105">
          <cell r="A105" t="str">
            <v>Mermelada de naranja</v>
          </cell>
          <cell r="B105">
            <v>366.0491999999999</v>
          </cell>
          <cell r="C105">
            <v>2.1999999999999997</v>
          </cell>
        </row>
        <row r="106">
          <cell r="A106" t="str">
            <v>Mousse de chocolate</v>
          </cell>
          <cell r="B106">
            <v>436.09233870967745</v>
          </cell>
          <cell r="C106">
            <v>2.620967741935484</v>
          </cell>
        </row>
        <row r="107">
          <cell r="A107" t="str">
            <v>Muesli con chocolate</v>
          </cell>
          <cell r="B107">
            <v>485.84711999999996</v>
          </cell>
          <cell r="C107">
            <v>2.92</v>
          </cell>
        </row>
        <row r="108">
          <cell r="A108" t="str">
            <v>Muslitos de cangrejo</v>
          </cell>
          <cell r="B108">
            <v>858.55176</v>
          </cell>
          <cell r="C108">
            <v>5.16</v>
          </cell>
        </row>
        <row r="109">
          <cell r="A109" t="str">
            <v>Muslos</v>
          </cell>
          <cell r="B109">
            <v>430.93974</v>
          </cell>
          <cell r="C109">
            <v>2.59</v>
          </cell>
        </row>
        <row r="110">
          <cell r="A110" t="str">
            <v>Naranja</v>
          </cell>
          <cell r="B110">
            <v>205.20940000000002</v>
          </cell>
          <cell r="C110">
            <v>1.2333333333333334</v>
          </cell>
        </row>
        <row r="111">
          <cell r="A111" t="str">
            <v>Níspero</v>
          </cell>
          <cell r="B111">
            <v>762.04788</v>
          </cell>
          <cell r="C111">
            <v>4.58</v>
          </cell>
        </row>
        <row r="112">
          <cell r="A112" t="str">
            <v>Palos de merluza</v>
          </cell>
          <cell r="B112">
            <v>561.55275</v>
          </cell>
          <cell r="C112">
            <v>3.375</v>
          </cell>
        </row>
        <row r="113">
          <cell r="A113" t="str">
            <v>Pan de leche</v>
          </cell>
          <cell r="B113">
            <v>435.93132</v>
          </cell>
          <cell r="C113">
            <v>2.62</v>
          </cell>
        </row>
        <row r="114">
          <cell r="A114" t="str">
            <v>Pan de molde</v>
          </cell>
          <cell r="B114">
            <v>191.3439</v>
          </cell>
          <cell r="C114">
            <v>1.15</v>
          </cell>
        </row>
        <row r="115">
          <cell r="A115" t="str">
            <v>Papaya</v>
          </cell>
          <cell r="B115">
            <v>381.02394</v>
          </cell>
          <cell r="C115">
            <v>2.29</v>
          </cell>
        </row>
        <row r="116">
          <cell r="A116" t="str">
            <v>Patata</v>
          </cell>
          <cell r="B116">
            <v>73.20984000000001</v>
          </cell>
          <cell r="C116">
            <v>0.44000000000000006</v>
          </cell>
        </row>
        <row r="117">
          <cell r="A117" t="str">
            <v>Patata guarnición</v>
          </cell>
          <cell r="B117">
            <v>109.81476</v>
          </cell>
          <cell r="C117">
            <v>0.66</v>
          </cell>
        </row>
        <row r="118">
          <cell r="A118" t="str">
            <v>Patata nueva</v>
          </cell>
          <cell r="B118">
            <v>121.46177999999999</v>
          </cell>
          <cell r="C118">
            <v>0.73</v>
          </cell>
        </row>
        <row r="119">
          <cell r="A119" t="str">
            <v>Patata roja</v>
          </cell>
          <cell r="B119">
            <v>107.31897</v>
          </cell>
          <cell r="C119">
            <v>0.645</v>
          </cell>
        </row>
        <row r="120">
          <cell r="A120" t="str">
            <v>Patatas fritas</v>
          </cell>
          <cell r="B120">
            <v>698.8212</v>
          </cell>
          <cell r="C120">
            <v>4.2</v>
          </cell>
        </row>
        <row r="121">
          <cell r="A121" t="str">
            <v>Pechuga</v>
          </cell>
          <cell r="B121">
            <v>1081.509</v>
          </cell>
          <cell r="C121">
            <v>6.5</v>
          </cell>
        </row>
        <row r="122">
          <cell r="A122" t="str">
            <v>Pepino</v>
          </cell>
          <cell r="B122">
            <v>221.84799999999998</v>
          </cell>
          <cell r="C122">
            <v>1.3333333333333333</v>
          </cell>
        </row>
        <row r="123">
          <cell r="A123" t="str">
            <v>Pera abate fetel</v>
          </cell>
          <cell r="B123">
            <v>324.4527</v>
          </cell>
          <cell r="C123">
            <v>1.95</v>
          </cell>
        </row>
        <row r="124">
          <cell r="A124" t="str">
            <v>Pera alejandrina</v>
          </cell>
          <cell r="B124">
            <v>241.25969999999998</v>
          </cell>
          <cell r="C124">
            <v>1.45</v>
          </cell>
        </row>
        <row r="125">
          <cell r="A125" t="str">
            <v>Pera blanquilla</v>
          </cell>
          <cell r="B125">
            <v>259.978125</v>
          </cell>
          <cell r="C125">
            <v>1.5625</v>
          </cell>
        </row>
        <row r="126">
          <cell r="A126" t="str">
            <v>Pera cesta</v>
          </cell>
          <cell r="B126">
            <v>231.27653999999998</v>
          </cell>
          <cell r="C126">
            <v>1.39</v>
          </cell>
        </row>
        <row r="127">
          <cell r="A127" t="str">
            <v>Pera conferencia</v>
          </cell>
          <cell r="B127">
            <v>349.4106</v>
          </cell>
          <cell r="C127">
            <v>2.1</v>
          </cell>
        </row>
        <row r="128">
          <cell r="A128" t="str">
            <v>Pera granel</v>
          </cell>
          <cell r="B128">
            <v>297.83094</v>
          </cell>
          <cell r="C128">
            <v>1.79</v>
          </cell>
        </row>
        <row r="129">
          <cell r="A129" t="str">
            <v>Pimiento rojo</v>
          </cell>
          <cell r="B129">
            <v>348.6182857142857</v>
          </cell>
          <cell r="C129">
            <v>2.0952380952380953</v>
          </cell>
        </row>
        <row r="130">
          <cell r="A130" t="str">
            <v>Pimiento rojo</v>
          </cell>
          <cell r="B130">
            <v>381.02394</v>
          </cell>
          <cell r="C130">
            <v>2.29</v>
          </cell>
        </row>
        <row r="131">
          <cell r="A131" t="str">
            <v>Pimiento verde ancho</v>
          </cell>
          <cell r="B131">
            <v>497.49414</v>
          </cell>
          <cell r="C131">
            <v>2.99</v>
          </cell>
        </row>
        <row r="132">
          <cell r="A132" t="str">
            <v>Pimiento verde freír</v>
          </cell>
          <cell r="B132">
            <v>497.49414</v>
          </cell>
          <cell r="C132">
            <v>2.99</v>
          </cell>
        </row>
        <row r="133">
          <cell r="A133" t="str">
            <v>Piña</v>
          </cell>
          <cell r="B133">
            <v>214.63794</v>
          </cell>
          <cell r="C133">
            <v>1.29</v>
          </cell>
        </row>
        <row r="134">
          <cell r="A134" t="str">
            <v>Plátano</v>
          </cell>
          <cell r="B134">
            <v>264.55374</v>
          </cell>
          <cell r="C134">
            <v>1.59</v>
          </cell>
        </row>
        <row r="135">
          <cell r="A135" t="str">
            <v>Quark</v>
          </cell>
          <cell r="B135">
            <v>429.27588</v>
          </cell>
          <cell r="C135">
            <v>2.58</v>
          </cell>
        </row>
        <row r="136">
          <cell r="A136" t="str">
            <v>Quark con fruta</v>
          </cell>
          <cell r="B136">
            <v>598.9896</v>
          </cell>
          <cell r="C136">
            <v>3.6</v>
          </cell>
        </row>
        <row r="137">
          <cell r="A137" t="str">
            <v>Queso fresco batido semi</v>
          </cell>
          <cell r="B137">
            <v>449.2422</v>
          </cell>
          <cell r="C137">
            <v>2.7</v>
          </cell>
        </row>
        <row r="138">
          <cell r="A138" t="str">
            <v>Queso semicurado</v>
          </cell>
          <cell r="B138">
            <v>1406.718</v>
          </cell>
          <cell r="C138">
            <v>8.454545454545455</v>
          </cell>
        </row>
        <row r="139">
          <cell r="A139" t="str">
            <v>Remolacha en rodajas</v>
          </cell>
          <cell r="B139">
            <v>732.0984000000001</v>
          </cell>
          <cell r="C139">
            <v>4.4</v>
          </cell>
        </row>
        <row r="140">
          <cell r="A140" t="str">
            <v>Remolacha en tiras</v>
          </cell>
          <cell r="B140">
            <v>537.8524186046511</v>
          </cell>
          <cell r="C140">
            <v>3.2325581395348837</v>
          </cell>
        </row>
        <row r="141">
          <cell r="A141" t="str">
            <v>Rodajas de merluza</v>
          </cell>
          <cell r="B141">
            <v>1189.6599</v>
          </cell>
          <cell r="C141">
            <v>7.15</v>
          </cell>
        </row>
        <row r="142">
          <cell r="A142" t="str">
            <v>Sal fina</v>
          </cell>
          <cell r="B142">
            <v>78.20142</v>
          </cell>
          <cell r="C142">
            <v>0.47</v>
          </cell>
        </row>
        <row r="143">
          <cell r="A143" t="str">
            <v>salmon</v>
          </cell>
          <cell r="B143">
            <v>499.158</v>
          </cell>
          <cell r="C143">
            <v>3</v>
          </cell>
        </row>
        <row r="144">
          <cell r="A144" t="str">
            <v>Sandía</v>
          </cell>
          <cell r="B144">
            <v>197.99934</v>
          </cell>
          <cell r="C144">
            <v>1.19</v>
          </cell>
        </row>
        <row r="145">
          <cell r="A145" t="str">
            <v>Suavizante</v>
          </cell>
          <cell r="B145">
            <v>4.5612713793103445</v>
          </cell>
          <cell r="C145">
            <v>0.027413793103448277</v>
          </cell>
        </row>
        <row r="146">
          <cell r="A146" t="str">
            <v>Surtido caldo</v>
          </cell>
          <cell r="B146">
            <v>214.63794</v>
          </cell>
          <cell r="C146">
            <v>1.29</v>
          </cell>
        </row>
        <row r="147">
          <cell r="A147" t="str">
            <v>Tomate</v>
          </cell>
          <cell r="B147">
            <v>247.91513999999998</v>
          </cell>
          <cell r="C147">
            <v>1.49</v>
          </cell>
        </row>
        <row r="148">
          <cell r="A148" t="str">
            <v>Trigo con chocolate/miel</v>
          </cell>
          <cell r="B148">
            <v>462.55307999999997</v>
          </cell>
          <cell r="C148">
            <v>2.78</v>
          </cell>
        </row>
        <row r="149">
          <cell r="A149" t="str">
            <v>Uva blanca</v>
          </cell>
          <cell r="B149">
            <v>497.49414</v>
          </cell>
          <cell r="C149">
            <v>2.99</v>
          </cell>
        </row>
        <row r="150">
          <cell r="A150" t="str">
            <v>Yogur bebible</v>
          </cell>
          <cell r="B150">
            <v>219.62952</v>
          </cell>
          <cell r="C150">
            <v>1.32</v>
          </cell>
        </row>
        <row r="151">
          <cell r="A151" t="str">
            <v>Yogur con frutas</v>
          </cell>
          <cell r="B151">
            <v>216.30180000000001</v>
          </cell>
          <cell r="C151">
            <v>1.3</v>
          </cell>
        </row>
        <row r="152">
          <cell r="A152" t="str">
            <v>Yogur con frutas</v>
          </cell>
          <cell r="B152">
            <v>354.9568</v>
          </cell>
          <cell r="C152">
            <v>2.1333333333333333</v>
          </cell>
        </row>
        <row r="153">
          <cell r="A153" t="str">
            <v>Yogur con frutas del bosque/melocotón y maracuyá/fresa</v>
          </cell>
          <cell r="B153">
            <v>232.94039999999998</v>
          </cell>
          <cell r="C153">
            <v>1.4</v>
          </cell>
        </row>
        <row r="154">
          <cell r="A154" t="str">
            <v>Yogur natural</v>
          </cell>
          <cell r="B154">
            <v>183.02460000000002</v>
          </cell>
          <cell r="C154">
            <v>1.1</v>
          </cell>
        </row>
        <row r="155">
          <cell r="A155" t="str">
            <v>Yuca</v>
          </cell>
          <cell r="B155">
            <v>197.99934</v>
          </cell>
          <cell r="C155">
            <v>1.19</v>
          </cell>
        </row>
        <row r="156">
          <cell r="A156" t="str">
            <v>Zanahoria</v>
          </cell>
          <cell r="B156">
            <v>91.51230000000001</v>
          </cell>
          <cell r="C156">
            <v>0.55</v>
          </cell>
        </row>
        <row r="157">
          <cell r="A157" t="str">
            <v>Zumo de manzana</v>
          </cell>
          <cell r="B157">
            <v>109.81476</v>
          </cell>
          <cell r="C157">
            <v>0.66</v>
          </cell>
        </row>
        <row r="158">
          <cell r="A158" t="str">
            <v>Zumo de melocotón y manzana</v>
          </cell>
          <cell r="B158">
            <v>136.43652</v>
          </cell>
          <cell r="C158">
            <v>0.82</v>
          </cell>
        </row>
        <row r="159">
          <cell r="A159" t="str">
            <v>Zumo de melocotón y uva</v>
          </cell>
          <cell r="B159">
            <v>87.62996000000001</v>
          </cell>
          <cell r="C159">
            <v>0.5266666666666667</v>
          </cell>
        </row>
        <row r="160">
          <cell r="A160" t="str">
            <v>Zumo de naranja</v>
          </cell>
          <cell r="B160">
            <v>93.17616000000001</v>
          </cell>
          <cell r="C160">
            <v>0.56</v>
          </cell>
        </row>
        <row r="161">
          <cell r="A161" t="str">
            <v>Zumo de pera y piña</v>
          </cell>
          <cell r="B161">
            <v>124.7895</v>
          </cell>
          <cell r="C161">
            <v>0.75</v>
          </cell>
        </row>
        <row r="162">
          <cell r="A162" t="str">
            <v>Zumo de piña</v>
          </cell>
          <cell r="B162">
            <v>111.47862</v>
          </cell>
          <cell r="C162">
            <v>0.67</v>
          </cell>
        </row>
        <row r="163">
          <cell r="A163" t="str">
            <v>Zumo de piña y uva</v>
          </cell>
          <cell r="B163">
            <v>87.62996000000001</v>
          </cell>
          <cell r="C163">
            <v>0.5266666666666667</v>
          </cell>
        </row>
        <row r="164">
          <cell r="A164" t="str">
            <v>Zumo de pomelo</v>
          </cell>
          <cell r="B164">
            <v>141.4281</v>
          </cell>
          <cell r="C164">
            <v>0.85</v>
          </cell>
        </row>
        <row r="165">
          <cell r="A165" t="str">
            <v>Zumo fresco multifrutas/piña</v>
          </cell>
          <cell r="B165">
            <v>257.8983</v>
          </cell>
          <cell r="C165">
            <v>1.55</v>
          </cell>
        </row>
        <row r="166">
          <cell r="A166" t="str">
            <v>Zumo fresco naranja</v>
          </cell>
          <cell r="B166">
            <v>199.6632</v>
          </cell>
          <cell r="C166">
            <v>1.2</v>
          </cell>
        </row>
        <row r="167">
          <cell r="A167" t="str">
            <v>Zumo fresco uva</v>
          </cell>
          <cell r="B167">
            <v>229.61267999999998</v>
          </cell>
          <cell r="C167">
            <v>1.38</v>
          </cell>
        </row>
        <row r="168">
          <cell r="A168" t="str">
            <v>Zumo naranja y plátano</v>
          </cell>
          <cell r="B168">
            <v>133.1088</v>
          </cell>
          <cell r="C168">
            <v>0.8</v>
          </cell>
        </row>
        <row r="169">
          <cell r="B169">
            <v>0</v>
          </cell>
          <cell r="C169">
            <v>0</v>
          </cell>
        </row>
        <row r="170">
          <cell r="B1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00">
      <selection activeCell="N61" sqref="N61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1.7109375" style="0" customWidth="1"/>
    <col min="4" max="5" width="10.7109375" style="0" customWidth="1"/>
    <col min="8" max="9" width="15.00390625" style="0" customWidth="1"/>
    <col min="11" max="11" width="15.28125" style="0" bestFit="1" customWidth="1"/>
    <col min="13" max="13" width="12.281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1:9" ht="15.75" thickBot="1">
      <c r="A3" s="63" t="s">
        <v>2</v>
      </c>
      <c r="B3" s="64"/>
      <c r="C3" s="64"/>
      <c r="D3" s="64"/>
      <c r="E3" s="64"/>
      <c r="F3" s="2" t="s">
        <v>207</v>
      </c>
      <c r="G3" s="2"/>
      <c r="H3" s="2"/>
      <c r="I3" s="3"/>
    </row>
    <row r="4" spans="1:9" ht="15.75" thickBot="1">
      <c r="A4" s="4" t="s">
        <v>3</v>
      </c>
      <c r="B4" s="4"/>
      <c r="C4" s="5"/>
      <c r="D4" s="65"/>
      <c r="E4" s="66"/>
      <c r="F4" s="2"/>
      <c r="G4" s="2"/>
      <c r="H4" s="2"/>
      <c r="I4" s="3"/>
    </row>
    <row r="5" ht="13.5" thickBot="1"/>
    <row r="6" spans="4:12" ht="13.5" thickBot="1">
      <c r="D6" s="6" t="s">
        <v>4</v>
      </c>
      <c r="E6" s="7">
        <v>4</v>
      </c>
      <c r="K6" s="56">
        <v>4</v>
      </c>
      <c r="L6">
        <v>1480</v>
      </c>
    </row>
    <row r="7" spans="1:11" ht="27" thickBot="1" thickTop="1">
      <c r="A7" s="67" t="s">
        <v>5</v>
      </c>
      <c r="B7" s="68"/>
      <c r="C7" s="8" t="s">
        <v>6</v>
      </c>
      <c r="D7" s="8" t="s">
        <v>7</v>
      </c>
      <c r="E7" s="9" t="s">
        <v>8</v>
      </c>
      <c r="F7" s="10" t="s">
        <v>9</v>
      </c>
      <c r="G7" s="11" t="s">
        <v>10</v>
      </c>
      <c r="H7" s="12" t="s">
        <v>11</v>
      </c>
      <c r="I7" s="13" t="s">
        <v>12</v>
      </c>
      <c r="J7" s="57" t="s">
        <v>251</v>
      </c>
      <c r="K7" s="57" t="s">
        <v>206</v>
      </c>
    </row>
    <row r="8" spans="1:13" ht="12.75">
      <c r="A8" s="14">
        <v>8</v>
      </c>
      <c r="B8" s="15" t="s">
        <v>209</v>
      </c>
      <c r="C8" s="16" t="s">
        <v>208</v>
      </c>
      <c r="D8" s="53">
        <f>VLOOKUP(C8,'NUEVA TABLA DE DATOS'!$A$1:$C$9985,3,FALSE)</f>
        <v>0.4</v>
      </c>
      <c r="E8" s="54">
        <f>A8*D8</f>
        <v>3.2</v>
      </c>
      <c r="F8" s="17">
        <f>(VLOOKUP(C8,'NUEVA TABLA DE DATOS'!$A$1:$E$9985,5,FALSE))*A8</f>
        <v>0</v>
      </c>
      <c r="G8" s="18">
        <f>(VLOOKUP(C8,'NUEVA TABLA DE DATOS'!$A$1:$G$9985,7,FALSE))*A8</f>
        <v>0</v>
      </c>
      <c r="H8" s="18">
        <f>(VLOOKUP(C8,'NUEVA TABLA DE DATOS'!$A$1:$I$9985,9,FALSE))*A8</f>
        <v>0</v>
      </c>
      <c r="I8" s="18">
        <f>(VLOOKUP(C8,'NUEVA TABLA DE DATOS'!$A$1:$K$9985,11,FALSE))*A8</f>
        <v>0</v>
      </c>
      <c r="K8">
        <f>A8/$E$6*$K$6</f>
        <v>8</v>
      </c>
      <c r="L8">
        <f aca="true" t="shared" si="0" ref="L8:L14">(L$6*A8)/E$6</f>
        <v>2960</v>
      </c>
      <c r="M8" t="s">
        <v>269</v>
      </c>
    </row>
    <row r="9" spans="1:13" ht="12.75">
      <c r="A9" s="19">
        <v>60</v>
      </c>
      <c r="B9" s="15" t="s">
        <v>212</v>
      </c>
      <c r="C9" s="16" t="s">
        <v>210</v>
      </c>
      <c r="D9" s="53">
        <f>VLOOKUP(C9,'NUEVA TABLA DE DATOS'!$A$1:$C$9985,3,FALSE)</f>
        <v>2.0952380952380953</v>
      </c>
      <c r="E9" s="54">
        <f aca="true" t="shared" si="1" ref="E9:E14">IF(D9*A9/1000&lt;0.1,ROUNDUP(D9*A9/1000,2),D9*A9/1000)</f>
        <v>0.12571428571428572</v>
      </c>
      <c r="F9" s="17">
        <f>(VLOOKUP(C9,'NUEVA TABLA DE DATOS'!$A$1:$E$9985,5,FALSE))*A9</f>
        <v>0</v>
      </c>
      <c r="G9" s="18">
        <f>(VLOOKUP(C9,'NUEVA TABLA DE DATOS'!$A$1:$G$9985,7,FALSE))*A9</f>
        <v>0</v>
      </c>
      <c r="H9" s="18">
        <f>(VLOOKUP(C9,'NUEVA TABLA DE DATOS'!$A$1:$I$9985,9,FALSE))*A9</f>
        <v>0</v>
      </c>
      <c r="I9" s="18">
        <f>(VLOOKUP(C9,'NUEVA TABLA DE DATOS'!$A$1:$K$9985,11,FALSE))*A9</f>
        <v>0</v>
      </c>
      <c r="K9">
        <f aca="true" t="shared" si="2" ref="K9:K14">A9/$E$6*$K$6</f>
        <v>60</v>
      </c>
      <c r="L9">
        <f t="shared" si="0"/>
        <v>22200</v>
      </c>
      <c r="M9" t="s">
        <v>212</v>
      </c>
    </row>
    <row r="10" spans="1:13" ht="12.75">
      <c r="A10" s="14">
        <v>60</v>
      </c>
      <c r="B10" s="15" t="s">
        <v>212</v>
      </c>
      <c r="C10" s="16" t="s">
        <v>211</v>
      </c>
      <c r="D10" s="53">
        <f>VLOOKUP(C10,'NUEVA TABLA DE DATOS'!$A$1:$C$9985,3,FALSE)</f>
        <v>2.99</v>
      </c>
      <c r="E10" s="54">
        <f t="shared" si="1"/>
        <v>0.1794</v>
      </c>
      <c r="F10" s="17">
        <f>(VLOOKUP(C10,'NUEVA TABLA DE DATOS'!$A$1:$E$9985,5,FALSE))*A10</f>
        <v>0</v>
      </c>
      <c r="G10" s="18">
        <f>(VLOOKUP(C10,'NUEVA TABLA DE DATOS'!$A$1:$G$9985,7,FALSE))*A10</f>
        <v>0</v>
      </c>
      <c r="H10" s="18">
        <f>(VLOOKUP(C10,'NUEVA TABLA DE DATOS'!$A$1:$I$9985,9,FALSE))*A10</f>
        <v>0</v>
      </c>
      <c r="I10" s="18">
        <f>(VLOOKUP(C10,'NUEVA TABLA DE DATOS'!$A$1:$K$9985,11,FALSE))*A10</f>
        <v>0</v>
      </c>
      <c r="K10">
        <f t="shared" si="2"/>
        <v>60</v>
      </c>
      <c r="L10">
        <f t="shared" si="0"/>
        <v>22200</v>
      </c>
      <c r="M10" t="s">
        <v>212</v>
      </c>
    </row>
    <row r="11" spans="1:13" ht="12.75">
      <c r="A11" s="14">
        <v>120</v>
      </c>
      <c r="B11" s="15" t="s">
        <v>212</v>
      </c>
      <c r="C11" s="16" t="s">
        <v>213</v>
      </c>
      <c r="D11" s="53">
        <f>VLOOKUP(C11,'NUEVA TABLA DE DATOS'!$A$1:$C$9985,3,FALSE)</f>
        <v>1.6307692307692307</v>
      </c>
      <c r="E11" s="54">
        <f t="shared" si="1"/>
        <v>0.19569230769230767</v>
      </c>
      <c r="F11" s="17">
        <f>(VLOOKUP(C11,'NUEVA TABLA DE DATOS'!$A$1:$E$9985,5,FALSE))*A11</f>
        <v>26.4</v>
      </c>
      <c r="G11" s="18">
        <f>(VLOOKUP(C11,'NUEVA TABLA DE DATOS'!$A$1:$G$9985,7,FALSE))*A11</f>
        <v>8.4</v>
      </c>
      <c r="H11" s="18">
        <f>(VLOOKUP(C11,'NUEVA TABLA DE DATOS'!$A$1:$I$9985,9,FALSE))*A11</f>
        <v>38.4</v>
      </c>
      <c r="I11" s="18">
        <f>(VLOOKUP(C11,'NUEVA TABLA DE DATOS'!$A$1:$K$9985,11,FALSE))*A11</f>
        <v>0</v>
      </c>
      <c r="K11">
        <f t="shared" si="2"/>
        <v>120</v>
      </c>
      <c r="L11">
        <f t="shared" si="0"/>
        <v>44400</v>
      </c>
      <c r="M11" t="s">
        <v>212</v>
      </c>
    </row>
    <row r="12" spans="1:13" ht="12.75">
      <c r="A12" s="19">
        <v>80</v>
      </c>
      <c r="B12" s="15" t="s">
        <v>212</v>
      </c>
      <c r="C12" s="16" t="s">
        <v>214</v>
      </c>
      <c r="D12" s="53">
        <f>VLOOKUP(C12,'NUEVA TABLA DE DATOS'!$A$1:$C$9985,3,FALSE)</f>
        <v>0.425</v>
      </c>
      <c r="E12" s="54">
        <f t="shared" si="1"/>
        <v>0.04</v>
      </c>
      <c r="F12" s="17">
        <f>(VLOOKUP(C12,'NUEVA TABLA DE DATOS'!$A$1:$E$9985,5,FALSE))*A12</f>
        <v>20.8</v>
      </c>
      <c r="G12" s="18">
        <f>(VLOOKUP(C12,'NUEVA TABLA DE DATOS'!$A$1:$G$9985,7,FALSE))*A12</f>
        <v>8.8</v>
      </c>
      <c r="H12" s="18">
        <f>(VLOOKUP(C12,'NUEVA TABLA DE DATOS'!$A$1:$I$9985,9,FALSE))*A12</f>
        <v>28.799999999999997</v>
      </c>
      <c r="I12" s="18">
        <f>(VLOOKUP(C12,'NUEVA TABLA DE DATOS'!$A$1:$K$9985,11,FALSE))*A12</f>
        <v>0</v>
      </c>
      <c r="K12">
        <f t="shared" si="2"/>
        <v>80</v>
      </c>
      <c r="L12">
        <f t="shared" si="0"/>
        <v>29600</v>
      </c>
      <c r="M12" t="s">
        <v>212</v>
      </c>
    </row>
    <row r="13" spans="1:13" ht="12.75">
      <c r="A13" s="14">
        <v>80</v>
      </c>
      <c r="B13" s="15" t="s">
        <v>216</v>
      </c>
      <c r="C13" s="16" t="s">
        <v>215</v>
      </c>
      <c r="D13" s="53">
        <f>VLOOKUP(C13,'NUEVA TABLA DE DATOS'!$A$1:$C$9985,3,FALSE)</f>
        <v>3.29</v>
      </c>
      <c r="E13" s="54">
        <f t="shared" si="1"/>
        <v>0.2632</v>
      </c>
      <c r="F13" s="17">
        <f>(VLOOKUP(C13,'NUEVA TABLA DE DATOS'!$A$1:$E$9985,5,FALSE))*A13</f>
        <v>0</v>
      </c>
      <c r="G13" s="18">
        <f>(VLOOKUP(C13,'NUEVA TABLA DE DATOS'!$A$1:$G$9985,7,FALSE))*A13</f>
        <v>0</v>
      </c>
      <c r="H13" s="18">
        <f>(VLOOKUP(C13,'NUEVA TABLA DE DATOS'!$A$1:$I$9985,9,FALSE))*A13</f>
        <v>0</v>
      </c>
      <c r="I13" s="18">
        <f>(VLOOKUP(C13,'NUEVA TABLA DE DATOS'!$A$1:$K$9985,11,FALSE))*A13</f>
        <v>0</v>
      </c>
      <c r="K13">
        <f t="shared" si="2"/>
        <v>80</v>
      </c>
      <c r="L13">
        <f t="shared" si="0"/>
        <v>29600</v>
      </c>
      <c r="M13" t="s">
        <v>216</v>
      </c>
    </row>
    <row r="14" spans="1:13" ht="13.5" thickBot="1">
      <c r="A14" s="14">
        <v>100</v>
      </c>
      <c r="B14" s="15" t="s">
        <v>212</v>
      </c>
      <c r="C14" s="16" t="s">
        <v>285</v>
      </c>
      <c r="D14" s="53">
        <f>VLOOKUP(C14,'NUEVA TABLA DE DATOS'!$A$1:$C$9985,3,FALSE)</f>
        <v>2.4</v>
      </c>
      <c r="E14" s="54">
        <f t="shared" si="1"/>
        <v>0.24</v>
      </c>
      <c r="F14" s="17">
        <f>(VLOOKUP(C14,'NUEVA TABLA DE DATOS'!$A$1:$E$9985,5,FALSE))*A14</f>
        <v>0</v>
      </c>
      <c r="G14" s="18">
        <f>(VLOOKUP(C14,'NUEVA TABLA DE DATOS'!$A$1:$G$9985,7,FALSE))*A14</f>
        <v>0</v>
      </c>
      <c r="H14" s="18">
        <f>(VLOOKUP(C14,'NUEVA TABLA DE DATOS'!$A$1:$I$9985,9,FALSE))*A14</f>
        <v>0</v>
      </c>
      <c r="I14" s="18">
        <f>(VLOOKUP(C14,'NUEVA TABLA DE DATOS'!$A$1:$K$9985,11,FALSE))*A14</f>
        <v>0</v>
      </c>
      <c r="K14">
        <f t="shared" si="2"/>
        <v>100</v>
      </c>
      <c r="L14">
        <f t="shared" si="0"/>
        <v>37000</v>
      </c>
      <c r="M14" t="s">
        <v>212</v>
      </c>
    </row>
    <row r="15" spans="1:9" ht="13.5" thickBot="1">
      <c r="A15" s="22"/>
      <c r="B15" s="22"/>
      <c r="C15" s="22"/>
      <c r="D15" s="22"/>
      <c r="E15" s="23">
        <f>SUM(E8:E14)</f>
        <v>4.244006593406594</v>
      </c>
      <c r="F15" s="23">
        <f>SUM(F8:F14)</f>
        <v>47.2</v>
      </c>
      <c r="G15" s="23">
        <f>SUM(G8:G14)</f>
        <v>17.200000000000003</v>
      </c>
      <c r="H15" s="23">
        <f>SUM(H8:H14)</f>
        <v>67.19999999999999</v>
      </c>
      <c r="I15" s="23">
        <f>SUM(I8:I14)</f>
        <v>0</v>
      </c>
    </row>
    <row r="16" spans="1:9" ht="12.75">
      <c r="A16" s="24" t="s">
        <v>13</v>
      </c>
      <c r="B16" s="25"/>
      <c r="C16" s="25"/>
      <c r="D16" s="26"/>
      <c r="E16" s="27">
        <f>E15/E6</f>
        <v>1.0610016483516485</v>
      </c>
      <c r="F16">
        <f>F15/$E$6</f>
        <v>11.8</v>
      </c>
      <c r="G16">
        <f>G15/$E$6</f>
        <v>4.300000000000001</v>
      </c>
      <c r="H16">
        <f>H15/$E$6</f>
        <v>16.799999999999997</v>
      </c>
      <c r="I16">
        <f>I15/$E$6</f>
        <v>0</v>
      </c>
    </row>
    <row r="17" spans="1:6" ht="12.75">
      <c r="A17" s="28" t="s">
        <v>218</v>
      </c>
      <c r="B17" s="29"/>
      <c r="C17" s="29"/>
      <c r="D17" s="30"/>
      <c r="E17" s="58">
        <f>E18-E16</f>
        <v>1.591502472527473</v>
      </c>
      <c r="F17" s="52" t="s">
        <v>224</v>
      </c>
    </row>
    <row r="18" spans="1:6" ht="13.5" thickBot="1">
      <c r="A18" s="28" t="s">
        <v>219</v>
      </c>
      <c r="B18" s="29"/>
      <c r="C18" s="29"/>
      <c r="D18" s="30"/>
      <c r="E18" s="54">
        <f>(E16*100)/40</f>
        <v>2.6525041208791214</v>
      </c>
      <c r="F18" s="59">
        <v>1</v>
      </c>
    </row>
    <row r="19" spans="1:6" ht="13.5" thickBot="1">
      <c r="A19" s="28" t="s">
        <v>220</v>
      </c>
      <c r="B19" s="29"/>
      <c r="C19" s="29"/>
      <c r="D19" s="30"/>
      <c r="E19" s="55">
        <f>E18*F19</f>
        <v>3.1830049450549454</v>
      </c>
      <c r="F19" s="59">
        <v>1.2</v>
      </c>
    </row>
    <row r="20" spans="1:5" ht="13.5" thickBot="1">
      <c r="A20" s="31" t="s">
        <v>221</v>
      </c>
      <c r="B20" s="32"/>
      <c r="C20" s="32"/>
      <c r="D20" s="33"/>
      <c r="E20" s="17">
        <f>E19*0.08</f>
        <v>0.2546403956043956</v>
      </c>
    </row>
    <row r="21" spans="1:5" ht="12.75">
      <c r="A21" s="60" t="s">
        <v>222</v>
      </c>
      <c r="E21" s="61">
        <f>E19+E20</f>
        <v>3.437645340659341</v>
      </c>
    </row>
    <row r="22" spans="1:5" ht="12.75">
      <c r="A22" s="60" t="s">
        <v>223</v>
      </c>
      <c r="E22" s="62">
        <v>0.4</v>
      </c>
    </row>
    <row r="24" ht="13.5" thickBot="1">
      <c r="A24" t="s">
        <v>1</v>
      </c>
    </row>
    <row r="25" spans="1:9" ht="15.75" thickBot="1">
      <c r="A25" s="63" t="s">
        <v>2</v>
      </c>
      <c r="B25" s="64"/>
      <c r="C25" s="64"/>
      <c r="D25" s="64"/>
      <c r="E25" s="64"/>
      <c r="F25" s="2" t="s">
        <v>225</v>
      </c>
      <c r="G25" s="2"/>
      <c r="H25" s="2"/>
      <c r="I25" s="3"/>
    </row>
    <row r="26" spans="1:9" ht="15.75" thickBot="1">
      <c r="A26" s="4" t="s">
        <v>3</v>
      </c>
      <c r="B26" s="4"/>
      <c r="C26" s="5"/>
      <c r="D26" s="65"/>
      <c r="E26" s="66"/>
      <c r="F26" s="2"/>
      <c r="G26" s="2"/>
      <c r="H26" s="2"/>
      <c r="I26" s="3"/>
    </row>
    <row r="27" ht="13.5" thickBot="1"/>
    <row r="28" spans="4:11" ht="13.5" thickBot="1">
      <c r="D28" s="6" t="s">
        <v>4</v>
      </c>
      <c r="E28" s="7">
        <v>8</v>
      </c>
      <c r="K28" s="56">
        <v>8</v>
      </c>
    </row>
    <row r="29" spans="1:11" ht="27" thickBot="1" thickTop="1">
      <c r="A29" s="67" t="s">
        <v>5</v>
      </c>
      <c r="B29" s="68"/>
      <c r="C29" s="8" t="s">
        <v>6</v>
      </c>
      <c r="D29" s="8" t="s">
        <v>7</v>
      </c>
      <c r="E29" s="9" t="s">
        <v>8</v>
      </c>
      <c r="F29" s="10" t="s">
        <v>9</v>
      </c>
      <c r="G29" s="11" t="s">
        <v>10</v>
      </c>
      <c r="H29" s="12" t="s">
        <v>11</v>
      </c>
      <c r="I29" s="13" t="s">
        <v>12</v>
      </c>
      <c r="K29" s="57" t="s">
        <v>206</v>
      </c>
    </row>
    <row r="30" spans="1:11" ht="12.75">
      <c r="A30" s="14">
        <v>1200</v>
      </c>
      <c r="B30" s="15" t="s">
        <v>212</v>
      </c>
      <c r="C30" s="16" t="s">
        <v>227</v>
      </c>
      <c r="D30" s="53">
        <f>VLOOKUP(C30,'NUEVA TABLA DE DATOS'!$A$1:$C$9985,3,FALSE)</f>
        <v>10.749999999999998</v>
      </c>
      <c r="E30" s="54">
        <f>IF(D30*A30/1000&lt;0.1,ROUNDUP(D30*A30/1000,2),D30*A30/1000)</f>
        <v>12.899999999999999</v>
      </c>
      <c r="F30" s="17">
        <f>(VLOOKUP(C30,'NUEVA TABLA DE DATOS'!$A$1:$E$9985,5,FALSE))*A30</f>
        <v>0</v>
      </c>
      <c r="G30" s="18">
        <f>(VLOOKUP(C30,'NUEVA TABLA DE DATOS'!$A$1:$G$9985,7,FALSE))*A30</f>
        <v>0</v>
      </c>
      <c r="H30" s="18">
        <f>(VLOOKUP(C30,'NUEVA TABLA DE DATOS'!$A$1:$I$9985,9,FALSE))*A30</f>
        <v>0</v>
      </c>
      <c r="I30" s="18">
        <f>(VLOOKUP(C30,'NUEVA TABLA DE DATOS'!$A$1:$K$9985,11,FALSE))*A30</f>
        <v>0</v>
      </c>
      <c r="K30">
        <f aca="true" t="shared" si="3" ref="K30:K38">A30/$E$28*$K$28</f>
        <v>1200</v>
      </c>
    </row>
    <row r="31" spans="1:11" ht="12.75">
      <c r="A31" s="19">
        <v>1000</v>
      </c>
      <c r="B31" s="15" t="s">
        <v>212</v>
      </c>
      <c r="C31" s="16" t="s">
        <v>214</v>
      </c>
      <c r="D31" s="53">
        <f>VLOOKUP(C31,'NUEVA TABLA DE DATOS'!$A$1:$C$9985,3,FALSE)</f>
        <v>0.425</v>
      </c>
      <c r="E31" s="54">
        <f aca="true" t="shared" si="4" ref="E31:E39">IF(D31*A31/1000&lt;0.1,ROUNDUP(D31*A31/1000,2),D31*A31/1000)</f>
        <v>0.425</v>
      </c>
      <c r="F31" s="17">
        <f>(VLOOKUP(C31,'NUEVA TABLA DE DATOS'!$A$1:$E$9985,5,FALSE))*A31</f>
        <v>260</v>
      </c>
      <c r="G31" s="18">
        <f>(VLOOKUP(C31,'NUEVA TABLA DE DATOS'!$A$1:$G$9985,7,FALSE))*A31</f>
        <v>110</v>
      </c>
      <c r="H31" s="18">
        <f>(VLOOKUP(C31,'NUEVA TABLA DE DATOS'!$A$1:$I$9985,9,FALSE))*A31</f>
        <v>360</v>
      </c>
      <c r="I31" s="18">
        <f>(VLOOKUP(C31,'NUEVA TABLA DE DATOS'!$A$1:$K$9985,11,FALSE))*A31</f>
        <v>0</v>
      </c>
      <c r="K31">
        <f t="shared" si="3"/>
        <v>1000</v>
      </c>
    </row>
    <row r="32" spans="1:11" ht="12.75">
      <c r="A32" s="14">
        <v>500</v>
      </c>
      <c r="B32" s="15" t="s">
        <v>212</v>
      </c>
      <c r="C32" s="16" t="s">
        <v>228</v>
      </c>
      <c r="D32" s="53">
        <f>VLOOKUP(C32,'NUEVA TABLA DE DATOS'!$A$1:$C$9985,3,FALSE)</f>
        <v>1.49</v>
      </c>
      <c r="E32" s="54">
        <f t="shared" si="4"/>
        <v>0.745</v>
      </c>
      <c r="F32" s="17">
        <f>(VLOOKUP(C32,'NUEVA TABLA DE DATOS'!$A$1:$E$9985,5,FALSE))*A32</f>
        <v>0</v>
      </c>
      <c r="G32" s="18">
        <f>(VLOOKUP(C32,'NUEVA TABLA DE DATOS'!$A$1:$G$9985,7,FALSE))*A32</f>
        <v>0</v>
      </c>
      <c r="H32" s="18">
        <f>(VLOOKUP(C32,'NUEVA TABLA DE DATOS'!$A$1:$I$9985,9,FALSE))*A32</f>
        <v>0</v>
      </c>
      <c r="I32" s="18">
        <f>(VLOOKUP(C32,'NUEVA TABLA DE DATOS'!$A$1:$K$9985,11,FALSE))*A32</f>
        <v>0</v>
      </c>
      <c r="K32">
        <f t="shared" si="3"/>
        <v>500</v>
      </c>
    </row>
    <row r="33" spans="1:11" ht="12.75">
      <c r="A33" s="14">
        <v>0.5</v>
      </c>
      <c r="B33" s="15" t="s">
        <v>235</v>
      </c>
      <c r="C33" s="16" t="s">
        <v>229</v>
      </c>
      <c r="D33" s="53">
        <f>VLOOKUP(C33,'NUEVA TABLA DE DATOS'!$A$1:$C$9985,3,FALSE)</f>
        <v>2.8</v>
      </c>
      <c r="E33" s="54">
        <f>A33*D33</f>
        <v>1.4</v>
      </c>
      <c r="F33" s="17">
        <f>(VLOOKUP(C33,'NUEVA TABLA DE DATOS'!$A$1:$E$9985,5,FALSE))*A33</f>
        <v>0</v>
      </c>
      <c r="G33" s="18">
        <f>(VLOOKUP(C33,'NUEVA TABLA DE DATOS'!$A$1:$G$9985,7,FALSE))*A33</f>
        <v>0</v>
      </c>
      <c r="H33" s="18">
        <f>(VLOOKUP(C33,'NUEVA TABLA DE DATOS'!$A$1:$I$9985,9,FALSE))*A33</f>
        <v>0</v>
      </c>
      <c r="I33" s="18">
        <f>(VLOOKUP(C33,'NUEVA TABLA DE DATOS'!$A$1:$K$9985,11,FALSE))*A33</f>
        <v>0</v>
      </c>
      <c r="K33">
        <f t="shared" si="3"/>
        <v>0.5</v>
      </c>
    </row>
    <row r="34" spans="1:11" ht="12.75">
      <c r="A34" s="14">
        <v>200</v>
      </c>
      <c r="B34" s="15" t="s">
        <v>212</v>
      </c>
      <c r="C34" s="16" t="s">
        <v>231</v>
      </c>
      <c r="D34" s="53">
        <f>VLOOKUP(C34,'NUEVA TABLA DE DATOS'!$A$1:$C$9985,3,FALSE)</f>
        <v>1.3125</v>
      </c>
      <c r="E34" s="54">
        <f t="shared" si="4"/>
        <v>0.2625</v>
      </c>
      <c r="F34" s="17">
        <f>(VLOOKUP(C34,'NUEVA TABLA DE DATOS'!$A$1:$E$9985,5,FALSE))*A34</f>
        <v>0</v>
      </c>
      <c r="G34" s="18">
        <f>(VLOOKUP(C34,'NUEVA TABLA DE DATOS'!$A$1:$G$9985,7,FALSE))*A34</f>
        <v>0</v>
      </c>
      <c r="H34" s="18">
        <f>(VLOOKUP(C34,'NUEVA TABLA DE DATOS'!$A$1:$I$9985,9,FALSE))*A34</f>
        <v>0</v>
      </c>
      <c r="I34" s="18">
        <f>(VLOOKUP(C34,'NUEVA TABLA DE DATOS'!$A$1:$K$9985,11,FALSE))*A34</f>
        <v>0</v>
      </c>
      <c r="K34">
        <f t="shared" si="3"/>
        <v>200</v>
      </c>
    </row>
    <row r="35" spans="1:11" ht="12.75">
      <c r="A35" s="14">
        <v>40</v>
      </c>
      <c r="B35" s="15"/>
      <c r="C35" s="16" t="s">
        <v>232</v>
      </c>
      <c r="D35" s="53">
        <f>VLOOKUP(C35,'NUEVA TABLA DE DATOS'!$A$1:$C$9985,3,FALSE)</f>
        <v>8.5</v>
      </c>
      <c r="E35" s="54">
        <f t="shared" si="4"/>
        <v>0.34</v>
      </c>
      <c r="F35" s="17">
        <f>(VLOOKUP(C35,'NUEVA TABLA DE DATOS'!$A$1:$E$9985,5,FALSE))*A35</f>
        <v>0</v>
      </c>
      <c r="G35" s="18">
        <f>(VLOOKUP(C35,'NUEVA TABLA DE DATOS'!$A$1:$G$9985,7,FALSE))*A35</f>
        <v>0</v>
      </c>
      <c r="H35" s="18">
        <f>(VLOOKUP(C35,'NUEVA TABLA DE DATOS'!$A$1:$I$9985,9,FALSE))*A35</f>
        <v>0</v>
      </c>
      <c r="I35" s="18">
        <f>(VLOOKUP(C35,'NUEVA TABLA DE DATOS'!$A$1:$K$9985,11,FALSE))*A35</f>
        <v>0</v>
      </c>
      <c r="K35">
        <f t="shared" si="3"/>
        <v>40</v>
      </c>
    </row>
    <row r="36" spans="1:11" ht="12.75">
      <c r="A36" s="14">
        <v>150</v>
      </c>
      <c r="B36" s="15" t="s">
        <v>216</v>
      </c>
      <c r="C36" s="16" t="s">
        <v>233</v>
      </c>
      <c r="D36" s="53">
        <f>VLOOKUP(C36,'NUEVA TABLA DE DATOS'!$A$1:$C$9985,3,FALSE)</f>
        <v>0.8</v>
      </c>
      <c r="E36" s="54">
        <f t="shared" si="4"/>
        <v>0.12</v>
      </c>
      <c r="F36" s="17">
        <f>(VLOOKUP(C36,'NUEVA TABLA DE DATOS'!$A$1:$E$9985,5,FALSE))*A36</f>
        <v>0</v>
      </c>
      <c r="G36" s="18">
        <f>(VLOOKUP(C36,'NUEVA TABLA DE DATOS'!$A$1:$G$9985,7,FALSE))*A36</f>
        <v>0</v>
      </c>
      <c r="H36" s="18">
        <f>(VLOOKUP(C36,'NUEVA TABLA DE DATOS'!$A$1:$I$9985,9,FALSE))*A36</f>
        <v>0</v>
      </c>
      <c r="I36" s="18">
        <f>(VLOOKUP(C36,'NUEVA TABLA DE DATOS'!$A$1:$K$9985,11,FALSE))*A36</f>
        <v>0</v>
      </c>
      <c r="K36">
        <f t="shared" si="3"/>
        <v>150</v>
      </c>
    </row>
    <row r="37" spans="1:11" ht="12.75">
      <c r="A37" s="14">
        <v>200</v>
      </c>
      <c r="B37" s="15" t="s">
        <v>216</v>
      </c>
      <c r="C37" s="16" t="s">
        <v>215</v>
      </c>
      <c r="D37" s="53">
        <f>VLOOKUP(C37,'NUEVA TABLA DE DATOS'!$A$1:$C$9985,3,FALSE)</f>
        <v>3.29</v>
      </c>
      <c r="E37" s="54">
        <f t="shared" si="4"/>
        <v>0.658</v>
      </c>
      <c r="F37" s="17">
        <f>(VLOOKUP(C37,'NUEVA TABLA DE DATOS'!$A$1:$E$9985,5,FALSE))*A37</f>
        <v>0</v>
      </c>
      <c r="G37" s="18">
        <f>(VLOOKUP(C37,'NUEVA TABLA DE DATOS'!$A$1:$G$9985,7,FALSE))*A37</f>
        <v>0</v>
      </c>
      <c r="H37" s="18">
        <f>(VLOOKUP(C37,'NUEVA TABLA DE DATOS'!$A$1:$I$9985,9,FALSE))*A37</f>
        <v>0</v>
      </c>
      <c r="I37" s="18">
        <f>(VLOOKUP(C37,'NUEVA TABLA DE DATOS'!$A$1:$K$9985,11,FALSE))*A37</f>
        <v>0</v>
      </c>
      <c r="K37">
        <f t="shared" si="3"/>
        <v>200</v>
      </c>
    </row>
    <row r="38" spans="1:11" ht="12.75">
      <c r="A38" s="14">
        <v>150</v>
      </c>
      <c r="B38" s="15" t="s">
        <v>212</v>
      </c>
      <c r="C38" s="16" t="s">
        <v>264</v>
      </c>
      <c r="D38" s="53">
        <f>VLOOKUP(C38,'NUEVA TABLA DE DATOS'!$A$1:$C$9985,3,FALSE)</f>
        <v>2.62</v>
      </c>
      <c r="E38" s="54">
        <f t="shared" si="4"/>
        <v>0.393</v>
      </c>
      <c r="F38" s="17">
        <f>(VLOOKUP(C38,'NUEVA TABLA DE DATOS'!$A$1:$E$9985,5,FALSE))*A38</f>
        <v>0</v>
      </c>
      <c r="G38" s="18">
        <f>(VLOOKUP(C38,'NUEVA TABLA DE DATOS'!$A$1:$G$9985,7,FALSE))*A38</f>
        <v>0</v>
      </c>
      <c r="H38" s="18">
        <f>(VLOOKUP(C38,'NUEVA TABLA DE DATOS'!$A$1:$I$9985,9,FALSE))*A38</f>
        <v>0</v>
      </c>
      <c r="I38" s="18">
        <f>(VLOOKUP(C38,'NUEVA TABLA DE DATOS'!$A$1:$K$9985,11,FALSE))*A38</f>
        <v>0</v>
      </c>
      <c r="K38">
        <f t="shared" si="3"/>
        <v>150</v>
      </c>
    </row>
    <row r="39" spans="1:11" ht="13.5" thickBot="1">
      <c r="A39" s="14">
        <f>J39*1.23</f>
        <v>0</v>
      </c>
      <c r="B39" s="15" t="s">
        <v>212</v>
      </c>
      <c r="C39" s="16" t="s">
        <v>230</v>
      </c>
      <c r="D39" s="53">
        <f>VLOOKUP(C39,'NUEVA TABLA DE DATOS'!$A$1:$C$9985,3,FALSE)</f>
        <v>7.6</v>
      </c>
      <c r="E39" s="54">
        <f t="shared" si="4"/>
        <v>0</v>
      </c>
      <c r="F39" s="17">
        <f>(VLOOKUP(C39,'NUEVA TABLA DE DATOS'!$A$1:$E$9985,5,FALSE))*A39</f>
        <v>0</v>
      </c>
      <c r="G39" s="18">
        <f>(VLOOKUP(C39,'NUEVA TABLA DE DATOS'!$A$1:$G$9985,7,FALSE))*A39</f>
        <v>0</v>
      </c>
      <c r="H39" s="18">
        <f>(VLOOKUP(C39,'NUEVA TABLA DE DATOS'!$A$1:$I$9985,9,FALSE))*A39</f>
        <v>0</v>
      </c>
      <c r="I39" s="18">
        <f>(VLOOKUP(C39,'NUEVA TABLA DE DATOS'!$A$1:$K$9985,11,FALSE))*A39</f>
        <v>0</v>
      </c>
      <c r="K39">
        <f>A39/$E$6*$K$6</f>
        <v>0</v>
      </c>
    </row>
    <row r="40" spans="1:9" ht="13.5" thickBot="1">
      <c r="A40" s="22"/>
      <c r="B40" s="22"/>
      <c r="C40" s="22"/>
      <c r="D40" s="22"/>
      <c r="E40" s="23">
        <f>SUM(E30:E39)</f>
        <v>17.2435</v>
      </c>
      <c r="F40" s="23">
        <f>SUM(F30:F39)</f>
        <v>260</v>
      </c>
      <c r="G40" s="23">
        <f>SUM(G30:G39)</f>
        <v>110</v>
      </c>
      <c r="H40" s="23">
        <f>SUM(H30:H39)</f>
        <v>360</v>
      </c>
      <c r="I40" s="23">
        <f>SUM(I30:I39)</f>
        <v>0</v>
      </c>
    </row>
    <row r="41" spans="1:9" ht="12.75">
      <c r="A41" s="24" t="s">
        <v>13</v>
      </c>
      <c r="B41" s="25"/>
      <c r="C41" s="25"/>
      <c r="D41" s="26"/>
      <c r="E41" s="27">
        <f>E40/E28</f>
        <v>2.1554375</v>
      </c>
      <c r="F41">
        <f>F40/$E$6</f>
        <v>65</v>
      </c>
      <c r="G41">
        <f>G40/$E$6</f>
        <v>27.5</v>
      </c>
      <c r="H41">
        <f>H40/$E$6</f>
        <v>90</v>
      </c>
      <c r="I41">
        <f>I40/$E$6</f>
        <v>0</v>
      </c>
    </row>
    <row r="42" spans="1:6" ht="12.75">
      <c r="A42" s="28" t="s">
        <v>218</v>
      </c>
      <c r="B42" s="29"/>
      <c r="C42" s="29"/>
      <c r="D42" s="30"/>
      <c r="E42" s="58">
        <f>E43-E41</f>
        <v>3.23315625</v>
      </c>
      <c r="F42" s="52" t="s">
        <v>224</v>
      </c>
    </row>
    <row r="43" spans="1:6" ht="13.5" thickBot="1">
      <c r="A43" s="28" t="s">
        <v>219</v>
      </c>
      <c r="B43" s="29"/>
      <c r="C43" s="29"/>
      <c r="D43" s="30"/>
      <c r="E43" s="54">
        <f>(E41*100)/40</f>
        <v>5.38859375</v>
      </c>
      <c r="F43" s="59">
        <v>1</v>
      </c>
    </row>
    <row r="44" spans="1:6" ht="13.5" thickBot="1">
      <c r="A44" s="28" t="s">
        <v>220</v>
      </c>
      <c r="B44" s="29"/>
      <c r="C44" s="29"/>
      <c r="D44" s="30"/>
      <c r="E44" s="55">
        <f>E43*F44</f>
        <v>6.4663125</v>
      </c>
      <c r="F44" s="59">
        <v>1.2</v>
      </c>
    </row>
    <row r="45" spans="1:5" ht="13.5" thickBot="1">
      <c r="A45" s="31" t="s">
        <v>221</v>
      </c>
      <c r="B45" s="32"/>
      <c r="C45" s="32"/>
      <c r="D45" s="33"/>
      <c r="E45" s="17">
        <f>E44*0.08</f>
        <v>0.517305</v>
      </c>
    </row>
    <row r="46" spans="1:5" ht="12.75">
      <c r="A46" s="60" t="s">
        <v>222</v>
      </c>
      <c r="E46" s="61">
        <f>E44+E45</f>
        <v>6.9836175</v>
      </c>
    </row>
    <row r="47" spans="1:5" ht="12.75">
      <c r="A47" s="60" t="s">
        <v>223</v>
      </c>
      <c r="E47" s="62">
        <v>0.4</v>
      </c>
    </row>
    <row r="53" ht="13.5" thickBot="1"/>
    <row r="54" spans="1:9" ht="15.75" thickBot="1">
      <c r="A54" s="63" t="s">
        <v>2</v>
      </c>
      <c r="B54" s="64"/>
      <c r="C54" s="64"/>
      <c r="D54" s="64"/>
      <c r="E54" s="64"/>
      <c r="F54" s="2" t="s">
        <v>252</v>
      </c>
      <c r="G54" s="2"/>
      <c r="H54" s="2"/>
      <c r="I54" s="3"/>
    </row>
    <row r="55" spans="1:9" ht="15.75" thickBot="1">
      <c r="A55" s="4" t="s">
        <v>3</v>
      </c>
      <c r="B55" s="4"/>
      <c r="C55" s="5"/>
      <c r="D55" s="65"/>
      <c r="E55" s="66"/>
      <c r="F55" s="2"/>
      <c r="G55" s="2"/>
      <c r="H55" s="2"/>
      <c r="I55" s="3"/>
    </row>
    <row r="56" ht="13.5" thickBot="1"/>
    <row r="57" spans="4:11" ht="13.5" thickBot="1">
      <c r="D57" s="6" t="s">
        <v>4</v>
      </c>
      <c r="E57" s="7">
        <v>10</v>
      </c>
      <c r="K57" s="56"/>
    </row>
    <row r="58" spans="1:11" ht="27" thickBot="1" thickTop="1">
      <c r="A58" s="67" t="s">
        <v>5</v>
      </c>
      <c r="B58" s="68"/>
      <c r="C58" s="8" t="s">
        <v>6</v>
      </c>
      <c r="D58" s="8" t="s">
        <v>7</v>
      </c>
      <c r="E58" s="9" t="s">
        <v>8</v>
      </c>
      <c r="F58" s="10" t="s">
        <v>9</v>
      </c>
      <c r="G58" s="11" t="s">
        <v>10</v>
      </c>
      <c r="H58" s="12" t="s">
        <v>11</v>
      </c>
      <c r="I58" s="13" t="s">
        <v>12</v>
      </c>
      <c r="K58" s="57" t="s">
        <v>206</v>
      </c>
    </row>
    <row r="59" spans="1:11" ht="12.75">
      <c r="A59" s="14">
        <v>2200</v>
      </c>
      <c r="B59" s="15"/>
      <c r="C59" s="16" t="s">
        <v>253</v>
      </c>
      <c r="D59" s="53">
        <f>VLOOKUP(C59,'NUEVA TABLA DE DATOS'!$A$1:$C$9985,3,FALSE)</f>
        <v>8.9</v>
      </c>
      <c r="E59" s="54">
        <f aca="true" t="shared" si="5" ref="E59:E64">IF(D59*A59/1000&lt;0.1,ROUNDUP(D59*A59/1000,2),D59*A59/1000)</f>
        <v>19.58</v>
      </c>
      <c r="F59" s="17">
        <f>(VLOOKUP(C59,'NUEVA TABLA DE DATOS'!$A$1:$E$9985,5,FALSE))*A59</f>
        <v>0</v>
      </c>
      <c r="G59" s="18">
        <f>(VLOOKUP(C59,'NUEVA TABLA DE DATOS'!$A$1:$G$9985,7,FALSE))*A59</f>
        <v>0</v>
      </c>
      <c r="H59" s="18">
        <f>(VLOOKUP(C59,'NUEVA TABLA DE DATOS'!$A$1:$I$9985,9,FALSE))*A59</f>
        <v>0</v>
      </c>
      <c r="I59" s="18">
        <f>(VLOOKUP(C59,'NUEVA TABLA DE DATOS'!$A$1:$K$9985,11,FALSE))*A59</f>
        <v>0</v>
      </c>
      <c r="K59">
        <f aca="true" t="shared" si="6" ref="K59:K64">A59/$E$57*$K$57</f>
        <v>0</v>
      </c>
    </row>
    <row r="60" spans="1:11" ht="12.75">
      <c r="A60" s="19">
        <v>70</v>
      </c>
      <c r="B60" s="15"/>
      <c r="C60" s="16" t="s">
        <v>254</v>
      </c>
      <c r="D60" s="53">
        <f>VLOOKUP(C60,'NUEVA TABLA DE DATOS'!$A$1:$C$9985,3,FALSE)</f>
        <v>23</v>
      </c>
      <c r="E60" s="54">
        <f t="shared" si="5"/>
        <v>1.61</v>
      </c>
      <c r="F60" s="17">
        <f>(VLOOKUP(C60,'NUEVA TABLA DE DATOS'!$A$1:$E$9985,5,FALSE))*A60</f>
        <v>0</v>
      </c>
      <c r="G60" s="18">
        <f>(VLOOKUP(C60,'NUEVA TABLA DE DATOS'!$A$1:$G$9985,7,FALSE))*A60</f>
        <v>0</v>
      </c>
      <c r="H60" s="18">
        <f>(VLOOKUP(C60,'NUEVA TABLA DE DATOS'!$A$1:$I$9985,9,FALSE))*A60</f>
        <v>0</v>
      </c>
      <c r="I60" s="18">
        <f>(VLOOKUP(C60,'NUEVA TABLA DE DATOS'!$A$1:$K$9985,11,FALSE))*A60</f>
        <v>0</v>
      </c>
      <c r="K60">
        <f t="shared" si="6"/>
        <v>0</v>
      </c>
    </row>
    <row r="61" spans="1:11" ht="12.75">
      <c r="A61" s="14">
        <v>15</v>
      </c>
      <c r="B61" s="15"/>
      <c r="C61" s="16" t="s">
        <v>255</v>
      </c>
      <c r="D61" s="53">
        <f>VLOOKUP(C61,'NUEVA TABLA DE DATOS'!$A$1:$C$9985,3,FALSE)</f>
        <v>30</v>
      </c>
      <c r="E61" s="54">
        <f t="shared" si="5"/>
        <v>0.45</v>
      </c>
      <c r="F61" s="17">
        <f>(VLOOKUP(C61,'NUEVA TABLA DE DATOS'!$A$1:$E$9985,5,FALSE))*A61</f>
        <v>0</v>
      </c>
      <c r="G61" s="18">
        <f>(VLOOKUP(C61,'NUEVA TABLA DE DATOS'!$A$1:$G$9985,7,FALSE))*A61</f>
        <v>0</v>
      </c>
      <c r="H61" s="18">
        <f>(VLOOKUP(C61,'NUEVA TABLA DE DATOS'!$A$1:$I$9985,9,FALSE))*A61</f>
        <v>0</v>
      </c>
      <c r="I61" s="18">
        <f>(VLOOKUP(C61,'NUEVA TABLA DE DATOS'!$A$1:$K$9985,11,FALSE))*A61</f>
        <v>0</v>
      </c>
      <c r="K61">
        <f t="shared" si="6"/>
        <v>0</v>
      </c>
    </row>
    <row r="62" spans="1:11" ht="12.75">
      <c r="A62" s="14">
        <v>100</v>
      </c>
      <c r="B62" s="15"/>
      <c r="C62" s="16" t="s">
        <v>230</v>
      </c>
      <c r="D62" s="53">
        <f>VLOOKUP(C62,'NUEVA TABLA DE DATOS'!$A$1:$C$9985,3,FALSE)</f>
        <v>7.6</v>
      </c>
      <c r="E62" s="54">
        <f t="shared" si="5"/>
        <v>0.76</v>
      </c>
      <c r="F62" s="17">
        <f>(VLOOKUP(C62,'NUEVA TABLA DE DATOS'!$A$1:$E$9985,5,FALSE))*A62</f>
        <v>0</v>
      </c>
      <c r="G62" s="18">
        <f>(VLOOKUP(C62,'NUEVA TABLA DE DATOS'!$A$1:$G$9985,7,FALSE))*A62</f>
        <v>0</v>
      </c>
      <c r="H62" s="18">
        <f>(VLOOKUP(C62,'NUEVA TABLA DE DATOS'!$A$1:$I$9985,9,FALSE))*A62</f>
        <v>0</v>
      </c>
      <c r="I62" s="18">
        <f>(VLOOKUP(C62,'NUEVA TABLA DE DATOS'!$A$1:$K$9985,11,FALSE))*A62</f>
        <v>0</v>
      </c>
      <c r="K62">
        <f t="shared" si="6"/>
        <v>0</v>
      </c>
    </row>
    <row r="63" spans="1:11" ht="12.75">
      <c r="A63" s="14">
        <v>500</v>
      </c>
      <c r="B63" s="15"/>
      <c r="C63" s="16" t="s">
        <v>233</v>
      </c>
      <c r="D63" s="53">
        <f>VLOOKUP(C63,'NUEVA TABLA DE DATOS'!$A$1:$C$9985,3,FALSE)</f>
        <v>0.8</v>
      </c>
      <c r="E63" s="54">
        <f t="shared" si="5"/>
        <v>0.4</v>
      </c>
      <c r="F63" s="17">
        <f>(VLOOKUP(C63,'NUEVA TABLA DE DATOS'!$A$1:$E$9985,5,FALSE))*A63</f>
        <v>0</v>
      </c>
      <c r="G63" s="18">
        <f>(VLOOKUP(C63,'NUEVA TABLA DE DATOS'!$A$1:$G$9985,7,FALSE))*A63</f>
        <v>0</v>
      </c>
      <c r="H63" s="18">
        <f>(VLOOKUP(C63,'NUEVA TABLA DE DATOS'!$A$1:$I$9985,9,FALSE))*A63</f>
        <v>0</v>
      </c>
      <c r="I63" s="18">
        <f>(VLOOKUP(C63,'NUEVA TABLA DE DATOS'!$A$1:$K$9985,11,FALSE))*A63</f>
        <v>0</v>
      </c>
      <c r="K63">
        <f t="shared" si="6"/>
        <v>0</v>
      </c>
    </row>
    <row r="64" spans="1:11" ht="13.5" thickBot="1">
      <c r="A64" s="14">
        <v>900</v>
      </c>
      <c r="B64" s="15"/>
      <c r="C64" s="16" t="s">
        <v>256</v>
      </c>
      <c r="D64" s="53">
        <f>VLOOKUP(C64,'NUEVA TABLA DE DATOS'!$A$1:$C$9985,3,FALSE)</f>
        <v>4.5</v>
      </c>
      <c r="E64" s="54">
        <f t="shared" si="5"/>
        <v>4.05</v>
      </c>
      <c r="F64" s="17">
        <f>(VLOOKUP(C64,'NUEVA TABLA DE DATOS'!$A$1:$E$9985,5,FALSE))*A64</f>
        <v>0</v>
      </c>
      <c r="G64" s="18">
        <f>(VLOOKUP(C64,'NUEVA TABLA DE DATOS'!$A$1:$G$9985,7,FALSE))*A64</f>
        <v>0</v>
      </c>
      <c r="H64" s="18">
        <f>(VLOOKUP(C64,'NUEVA TABLA DE DATOS'!$A$1:$I$9985,9,FALSE))*A64</f>
        <v>0</v>
      </c>
      <c r="I64" s="18">
        <f>(VLOOKUP(C64,'NUEVA TABLA DE DATOS'!$A$1:$K$9985,11,FALSE))*A64</f>
        <v>0</v>
      </c>
      <c r="K64">
        <f t="shared" si="6"/>
        <v>0</v>
      </c>
    </row>
    <row r="65" spans="1:9" ht="13.5" thickBot="1">
      <c r="A65" s="22"/>
      <c r="B65" s="22"/>
      <c r="C65" s="22"/>
      <c r="D65" s="22"/>
      <c r="E65" s="23">
        <f>SUM(E59:E64)</f>
        <v>26.849999999999998</v>
      </c>
      <c r="F65" s="23">
        <f>SUM(F59:F64)</f>
        <v>0</v>
      </c>
      <c r="G65" s="23">
        <f>SUM(G59:G64)</f>
        <v>0</v>
      </c>
      <c r="H65" s="23">
        <f>SUM(H59:H64)</f>
        <v>0</v>
      </c>
      <c r="I65" s="23">
        <f>SUM(I59:I64)</f>
        <v>0</v>
      </c>
    </row>
    <row r="66" spans="1:9" ht="12.75">
      <c r="A66" s="24" t="s">
        <v>13</v>
      </c>
      <c r="B66" s="25"/>
      <c r="C66" s="25"/>
      <c r="D66" s="26"/>
      <c r="E66" s="27">
        <f>E65/E57</f>
        <v>2.6849999999999996</v>
      </c>
      <c r="F66">
        <f>F65/$E$6</f>
        <v>0</v>
      </c>
      <c r="G66">
        <f>G65/$E$6</f>
        <v>0</v>
      </c>
      <c r="H66">
        <f>H65/$E$6</f>
        <v>0</v>
      </c>
      <c r="I66">
        <f>I65/$E$6</f>
        <v>0</v>
      </c>
    </row>
    <row r="67" spans="1:6" ht="12.75">
      <c r="A67" s="28" t="s">
        <v>218</v>
      </c>
      <c r="B67" s="29"/>
      <c r="C67" s="29"/>
      <c r="D67" s="30"/>
      <c r="E67" s="58">
        <f>E68-E66</f>
        <v>4.027499999999999</v>
      </c>
      <c r="F67" s="52" t="s">
        <v>224</v>
      </c>
    </row>
    <row r="68" spans="1:6" ht="13.5" thickBot="1">
      <c r="A68" s="28" t="s">
        <v>219</v>
      </c>
      <c r="B68" s="29"/>
      <c r="C68" s="29"/>
      <c r="D68" s="30"/>
      <c r="E68" s="54">
        <f>(E66*100)/40</f>
        <v>6.712499999999999</v>
      </c>
      <c r="F68" s="59">
        <v>1</v>
      </c>
    </row>
    <row r="69" spans="1:6" ht="13.5" thickBot="1">
      <c r="A69" s="28" t="s">
        <v>220</v>
      </c>
      <c r="B69" s="29"/>
      <c r="C69" s="29"/>
      <c r="D69" s="30"/>
      <c r="E69" s="55">
        <f>E68*F69</f>
        <v>8.054999999999998</v>
      </c>
      <c r="F69" s="59">
        <v>1.2</v>
      </c>
    </row>
    <row r="70" spans="1:5" ht="13.5" thickBot="1">
      <c r="A70" s="31" t="s">
        <v>221</v>
      </c>
      <c r="B70" s="32"/>
      <c r="C70" s="32"/>
      <c r="D70" s="33"/>
      <c r="E70" s="17">
        <f>E69*0.08</f>
        <v>0.6443999999999999</v>
      </c>
    </row>
    <row r="71" spans="1:5" ht="12.75">
      <c r="A71" s="60" t="s">
        <v>222</v>
      </c>
      <c r="E71" s="61">
        <f>E69+E70</f>
        <v>8.699399999999997</v>
      </c>
    </row>
    <row r="72" spans="1:5" ht="12.75">
      <c r="A72" s="60" t="s">
        <v>223</v>
      </c>
      <c r="E72" s="62">
        <v>0.4</v>
      </c>
    </row>
    <row r="77" ht="12.75">
      <c r="A77" t="s">
        <v>236</v>
      </c>
    </row>
    <row r="78" spans="1:10" ht="12.75">
      <c r="A78" t="s">
        <v>237</v>
      </c>
      <c r="B78" s="59">
        <v>0.4</v>
      </c>
      <c r="D78" t="s">
        <v>243</v>
      </c>
      <c r="F78" s="59">
        <v>0.2</v>
      </c>
      <c r="H78" t="s">
        <v>247</v>
      </c>
      <c r="J78" s="59">
        <v>0.28</v>
      </c>
    </row>
    <row r="79" spans="1:10" ht="12.75">
      <c r="A79" t="s">
        <v>238</v>
      </c>
      <c r="B79" s="59">
        <v>0.23</v>
      </c>
      <c r="D79" t="s">
        <v>244</v>
      </c>
      <c r="F79" s="59">
        <v>0.24</v>
      </c>
      <c r="H79" t="s">
        <v>248</v>
      </c>
      <c r="J79" s="59">
        <v>0.27</v>
      </c>
    </row>
    <row r="80" spans="1:10" ht="12.75">
      <c r="A80" t="s">
        <v>239</v>
      </c>
      <c r="B80" s="59">
        <v>0.48</v>
      </c>
      <c r="D80" t="s">
        <v>245</v>
      </c>
      <c r="F80" s="59">
        <v>0.41</v>
      </c>
      <c r="H80" t="s">
        <v>249</v>
      </c>
      <c r="J80" s="59">
        <v>0.35</v>
      </c>
    </row>
    <row r="81" spans="1:10" ht="12.75">
      <c r="A81" t="s">
        <v>213</v>
      </c>
      <c r="B81" s="59">
        <v>0.13</v>
      </c>
      <c r="D81" t="s">
        <v>246</v>
      </c>
      <c r="F81" s="59">
        <v>0.47</v>
      </c>
      <c r="H81" t="s">
        <v>250</v>
      </c>
      <c r="J81" s="59">
        <v>0.3</v>
      </c>
    </row>
    <row r="82" spans="1:2" ht="12.75">
      <c r="A82" t="s">
        <v>214</v>
      </c>
      <c r="B82" s="59">
        <v>0.15</v>
      </c>
    </row>
    <row r="83" spans="1:2" ht="12.75">
      <c r="A83" t="s">
        <v>240</v>
      </c>
      <c r="B83" s="59">
        <v>0.25</v>
      </c>
    </row>
    <row r="84" spans="1:2" ht="12.75">
      <c r="A84" t="s">
        <v>242</v>
      </c>
      <c r="B84" s="59">
        <v>0.37</v>
      </c>
    </row>
    <row r="85" spans="1:2" ht="12.75">
      <c r="A85" t="s">
        <v>241</v>
      </c>
      <c r="B85" s="59">
        <v>0.26</v>
      </c>
    </row>
    <row r="86" spans="1:2" ht="12.75">
      <c r="A86" t="s">
        <v>228</v>
      </c>
      <c r="B86" s="59">
        <v>0.05</v>
      </c>
    </row>
    <row r="90" ht="13.5" thickBot="1"/>
    <row r="91" spans="1:9" ht="15.75" thickBot="1">
      <c r="A91" s="63" t="s">
        <v>2</v>
      </c>
      <c r="B91" s="64"/>
      <c r="C91" s="64"/>
      <c r="D91" s="64"/>
      <c r="E91" s="64"/>
      <c r="F91" s="2"/>
      <c r="G91" s="2"/>
      <c r="H91" s="2"/>
      <c r="I91" s="3"/>
    </row>
    <row r="92" spans="1:9" ht="15.75" thickBot="1">
      <c r="A92" s="4" t="s">
        <v>3</v>
      </c>
      <c r="B92" s="4"/>
      <c r="C92" s="5"/>
      <c r="D92" s="65"/>
      <c r="E92" s="66"/>
      <c r="F92" s="2"/>
      <c r="G92" s="2"/>
      <c r="H92" s="2"/>
      <c r="I92" s="3"/>
    </row>
    <row r="93" ht="13.5" thickBot="1"/>
    <row r="94" spans="4:11" ht="13.5" thickBot="1">
      <c r="D94" s="6" t="s">
        <v>4</v>
      </c>
      <c r="E94" s="7">
        <v>1</v>
      </c>
      <c r="K94" s="56"/>
    </row>
    <row r="95" spans="1:11" ht="27" thickBot="1" thickTop="1">
      <c r="A95" s="67" t="s">
        <v>5</v>
      </c>
      <c r="B95" s="68"/>
      <c r="C95" s="8" t="s">
        <v>6</v>
      </c>
      <c r="D95" s="8" t="s">
        <v>7</v>
      </c>
      <c r="E95" s="9" t="s">
        <v>8</v>
      </c>
      <c r="F95" s="10" t="s">
        <v>9</v>
      </c>
      <c r="G95" s="11" t="s">
        <v>10</v>
      </c>
      <c r="H95" s="12" t="s">
        <v>11</v>
      </c>
      <c r="I95" s="13" t="s">
        <v>12</v>
      </c>
      <c r="K95" s="57" t="s">
        <v>206</v>
      </c>
    </row>
    <row r="96" spans="1:11" ht="13.5" thickBot="1">
      <c r="A96" s="14"/>
      <c r="B96" s="15"/>
      <c r="C96" s="2"/>
      <c r="D96" s="53">
        <f>VLOOKUP(C96,'NUEVA TABLA DE DATOS'!$A$1:$C$9985,3,FALSE)</f>
        <v>500</v>
      </c>
      <c r="E96" s="54">
        <f aca="true" t="shared" si="7" ref="E96:E111">IF(D96*A96/1000&lt;0.1,ROUNDUP(D96*A96/1000,2),D96*A96/1000)</f>
        <v>0</v>
      </c>
      <c r="F96" s="17" t="e">
        <f>(VLOOKUP(C96,'[1]NUEVA TABLA DE DATOS'!$A$1:$E$9985,5,FALSE))*A96</f>
        <v>#N/A</v>
      </c>
      <c r="G96" s="18" t="e">
        <f>(VLOOKUP(C96,'[1]NUEVA TABLA DE DATOS'!$A$1:$G$9985,7,FALSE))*A96</f>
        <v>#N/A</v>
      </c>
      <c r="H96" s="18" t="e">
        <f>(VLOOKUP(C96,'[1]NUEVA TABLA DE DATOS'!$A$1:$I$9985,9,FALSE))*A96</f>
        <v>#N/A</v>
      </c>
      <c r="I96" s="18" t="e">
        <f>(VLOOKUP(C96,'[1]NUEVA TABLA DE DATOS'!$A$1:$K$9985,11,FALSE))*A96</f>
        <v>#N/A</v>
      </c>
      <c r="K96">
        <f>A96/$E$6*$K$6</f>
        <v>0</v>
      </c>
    </row>
    <row r="97" spans="1:11" ht="12.75">
      <c r="A97" s="19"/>
      <c r="B97" s="15" t="s">
        <v>212</v>
      </c>
      <c r="C97" s="16"/>
      <c r="D97" s="53">
        <f>VLOOKUP(C97,'NUEVA TABLA DE DATOS'!$A$1:$C$9985,3,FALSE)</f>
        <v>500</v>
      </c>
      <c r="E97" s="54">
        <f t="shared" si="7"/>
        <v>0</v>
      </c>
      <c r="F97" s="17" t="e">
        <f>(VLOOKUP(C97,'[1]NUEVA TABLA DE DATOS'!$A$1:$E$9985,5,FALSE))*A97</f>
        <v>#N/A</v>
      </c>
      <c r="G97" s="18" t="e">
        <f>(VLOOKUP(C97,'[1]NUEVA TABLA DE DATOS'!$A$1:$G$9985,7,FALSE))*A97</f>
        <v>#N/A</v>
      </c>
      <c r="H97" s="18" t="e">
        <f>(VLOOKUP(C97,'[1]NUEVA TABLA DE DATOS'!$A$1:$I$9985,9,FALSE))*A97</f>
        <v>#N/A</v>
      </c>
      <c r="I97" s="18" t="e">
        <f>(VLOOKUP(C97,'[1]NUEVA TABLA DE DATOS'!$A$1:$K$9985,11,FALSE))*A97</f>
        <v>#N/A</v>
      </c>
      <c r="K97">
        <f aca="true" t="shared" si="8" ref="K97:K111">A97/$E$6*$K$6</f>
        <v>0</v>
      </c>
    </row>
    <row r="98" spans="1:11" ht="12.75">
      <c r="A98" s="14"/>
      <c r="B98" s="15"/>
      <c r="C98" s="16"/>
      <c r="D98" s="53">
        <f>VLOOKUP(C98,'NUEVA TABLA DE DATOS'!$A$1:$C$9985,3,FALSE)</f>
        <v>500</v>
      </c>
      <c r="E98" s="54">
        <f t="shared" si="7"/>
        <v>0</v>
      </c>
      <c r="F98" s="17" t="e">
        <f>(VLOOKUP(C98,'[1]NUEVA TABLA DE DATOS'!$A$1:$E$9985,5,FALSE))*A98</f>
        <v>#N/A</v>
      </c>
      <c r="G98" s="18" t="e">
        <f>(VLOOKUP(C98,'[1]NUEVA TABLA DE DATOS'!$A$1:$G$9985,7,FALSE))*A98</f>
        <v>#N/A</v>
      </c>
      <c r="H98" s="18" t="e">
        <f>(VLOOKUP(C98,'[1]NUEVA TABLA DE DATOS'!$A$1:$I$9985,9,FALSE))*A98</f>
        <v>#N/A</v>
      </c>
      <c r="I98" s="18" t="e">
        <f>(VLOOKUP(C98,'[1]NUEVA TABLA DE DATOS'!$A$1:$K$9985,11,FALSE))*A98</f>
        <v>#N/A</v>
      </c>
      <c r="K98">
        <f t="shared" si="8"/>
        <v>0</v>
      </c>
    </row>
    <row r="99" spans="1:11" ht="12.75">
      <c r="A99" s="14"/>
      <c r="B99" s="15"/>
      <c r="C99" s="16"/>
      <c r="D99" s="53">
        <f>VLOOKUP(C99,'NUEVA TABLA DE DATOS'!$A$1:$C$9985,3,FALSE)</f>
        <v>500</v>
      </c>
      <c r="E99" s="54">
        <f t="shared" si="7"/>
        <v>0</v>
      </c>
      <c r="F99" s="17" t="e">
        <f>(VLOOKUP(C99,'[1]NUEVA TABLA DE DATOS'!$A$1:$E$9985,5,FALSE))*A99</f>
        <v>#N/A</v>
      </c>
      <c r="G99" s="18" t="e">
        <f>(VLOOKUP(C99,'[1]NUEVA TABLA DE DATOS'!$A$1:$G$9985,7,FALSE))*A99</f>
        <v>#N/A</v>
      </c>
      <c r="H99" s="18" t="e">
        <f>(VLOOKUP(C99,'[1]NUEVA TABLA DE DATOS'!$A$1:$I$9985,9,FALSE))*A99</f>
        <v>#N/A</v>
      </c>
      <c r="I99" s="18" t="e">
        <f>(VLOOKUP(C99,'[1]NUEVA TABLA DE DATOS'!$A$1:$K$9985,11,FALSE))*A99</f>
        <v>#N/A</v>
      </c>
      <c r="K99">
        <f t="shared" si="8"/>
        <v>0</v>
      </c>
    </row>
    <row r="100" spans="1:11" ht="12.75">
      <c r="A100" s="14"/>
      <c r="B100" s="15"/>
      <c r="C100" s="16"/>
      <c r="D100" s="53">
        <f>VLOOKUP(C100,'NUEVA TABLA DE DATOS'!$A$1:$C$9985,3,FALSE)</f>
        <v>500</v>
      </c>
      <c r="E100" s="54">
        <f t="shared" si="7"/>
        <v>0</v>
      </c>
      <c r="F100" s="17" t="e">
        <f>(VLOOKUP(C100,'[1]NUEVA TABLA DE DATOS'!$A$1:$E$9985,5,FALSE))*A100</f>
        <v>#N/A</v>
      </c>
      <c r="G100" s="18" t="e">
        <f>(VLOOKUP(C100,'[1]NUEVA TABLA DE DATOS'!$A$1:$G$9985,7,FALSE))*A100</f>
        <v>#N/A</v>
      </c>
      <c r="H100" s="18" t="e">
        <f>(VLOOKUP(C100,'[1]NUEVA TABLA DE DATOS'!$A$1:$I$9985,9,FALSE))*A100</f>
        <v>#N/A</v>
      </c>
      <c r="I100" s="18" t="e">
        <f>(VLOOKUP(C100,'[1]NUEVA TABLA DE DATOS'!$A$1:$K$9985,11,FALSE))*A100</f>
        <v>#N/A</v>
      </c>
      <c r="K100">
        <f t="shared" si="8"/>
        <v>0</v>
      </c>
    </row>
    <row r="101" spans="1:11" ht="12.75">
      <c r="A101" s="14"/>
      <c r="B101" s="15"/>
      <c r="C101" s="16"/>
      <c r="D101" s="53">
        <f>VLOOKUP(C101,'NUEVA TABLA DE DATOS'!$A$1:$C$9985,3,FALSE)</f>
        <v>500</v>
      </c>
      <c r="E101" s="54">
        <f t="shared" si="7"/>
        <v>0</v>
      </c>
      <c r="F101" s="17" t="e">
        <f>(VLOOKUP(C101,'[1]NUEVA TABLA DE DATOS'!$A$1:$E$9985,5,FALSE))*A101</f>
        <v>#N/A</v>
      </c>
      <c r="G101" s="18" t="e">
        <f>(VLOOKUP(C101,'[1]NUEVA TABLA DE DATOS'!$A$1:$G$9985,7,FALSE))*A101</f>
        <v>#N/A</v>
      </c>
      <c r="H101" s="18" t="e">
        <f>(VLOOKUP(C101,'[1]NUEVA TABLA DE DATOS'!$A$1:$I$9985,9,FALSE))*A101</f>
        <v>#N/A</v>
      </c>
      <c r="I101" s="18" t="e">
        <f>(VLOOKUP(C101,'[1]NUEVA TABLA DE DATOS'!$A$1:$K$9985,11,FALSE))*A101</f>
        <v>#N/A</v>
      </c>
      <c r="K101">
        <f t="shared" si="8"/>
        <v>0</v>
      </c>
    </row>
    <row r="102" spans="1:11" ht="12.75">
      <c r="A102" s="14"/>
      <c r="B102" s="15"/>
      <c r="C102" s="16"/>
      <c r="D102" s="53">
        <f>VLOOKUP(C102,'NUEVA TABLA DE DATOS'!$A$1:$C$9985,3,FALSE)</f>
        <v>500</v>
      </c>
      <c r="E102" s="54">
        <f t="shared" si="7"/>
        <v>0</v>
      </c>
      <c r="F102" s="17" t="e">
        <f>(VLOOKUP(C102,'[1]NUEVA TABLA DE DATOS'!$A$1:$E$9985,5,FALSE))*A102</f>
        <v>#N/A</v>
      </c>
      <c r="G102" s="18" t="e">
        <f>(VLOOKUP(C102,'[1]NUEVA TABLA DE DATOS'!$A$1:$G$9985,7,FALSE))*A102</f>
        <v>#N/A</v>
      </c>
      <c r="H102" s="18" t="e">
        <f>(VLOOKUP(C102,'[1]NUEVA TABLA DE DATOS'!$A$1:$I$9985,9,FALSE))*A102</f>
        <v>#N/A</v>
      </c>
      <c r="I102" s="18" t="e">
        <f>(VLOOKUP(C102,'[1]NUEVA TABLA DE DATOS'!$A$1:$K$9985,11,FALSE))*A102</f>
        <v>#N/A</v>
      </c>
      <c r="K102">
        <f t="shared" si="8"/>
        <v>0</v>
      </c>
    </row>
    <row r="103" spans="1:11" ht="12.75">
      <c r="A103" s="14"/>
      <c r="B103" s="15"/>
      <c r="C103" s="16"/>
      <c r="D103" s="53">
        <f>VLOOKUP(C103,'NUEVA TABLA DE DATOS'!$A$1:$C$9985,3,FALSE)</f>
        <v>500</v>
      </c>
      <c r="E103" s="54">
        <f t="shared" si="7"/>
        <v>0</v>
      </c>
      <c r="F103" s="17" t="e">
        <f>(VLOOKUP(C103,'[1]NUEVA TABLA DE DATOS'!$A$1:$E$9985,5,FALSE))*A103</f>
        <v>#N/A</v>
      </c>
      <c r="G103" s="18" t="e">
        <f>(VLOOKUP(C103,'[1]NUEVA TABLA DE DATOS'!$A$1:$G$9985,7,FALSE))*A103</f>
        <v>#N/A</v>
      </c>
      <c r="H103" s="18" t="e">
        <f>(VLOOKUP(C103,'[1]NUEVA TABLA DE DATOS'!$A$1:$I$9985,9,FALSE))*A103</f>
        <v>#N/A</v>
      </c>
      <c r="I103" s="18" t="e">
        <f>(VLOOKUP(C103,'[1]NUEVA TABLA DE DATOS'!$A$1:$K$9985,11,FALSE))*A103</f>
        <v>#N/A</v>
      </c>
      <c r="K103">
        <f t="shared" si="8"/>
        <v>0</v>
      </c>
    </row>
    <row r="104" spans="1:11" ht="12.75">
      <c r="A104" s="14"/>
      <c r="B104" s="15"/>
      <c r="C104" s="16"/>
      <c r="D104" s="53">
        <f>VLOOKUP(C104,'NUEVA TABLA DE DATOS'!$A$1:$C$9985,3,FALSE)</f>
        <v>500</v>
      </c>
      <c r="E104" s="54">
        <f t="shared" si="7"/>
        <v>0</v>
      </c>
      <c r="F104" s="17" t="e">
        <f>(VLOOKUP(C104,'[1]NUEVA TABLA DE DATOS'!$A$1:$E$9985,5,FALSE))*A104</f>
        <v>#N/A</v>
      </c>
      <c r="G104" s="18" t="e">
        <f>(VLOOKUP(C104,'[1]NUEVA TABLA DE DATOS'!$A$1:$G$9985,7,FALSE))*A104</f>
        <v>#N/A</v>
      </c>
      <c r="H104" s="18" t="e">
        <f>(VLOOKUP(C104,'[1]NUEVA TABLA DE DATOS'!$A$1:$I$9985,9,FALSE))*A104</f>
        <v>#N/A</v>
      </c>
      <c r="I104" s="18" t="e">
        <f>(VLOOKUP(C104,'[1]NUEVA TABLA DE DATOS'!$A$1:$K$9985,11,FALSE))*A104</f>
        <v>#N/A</v>
      </c>
      <c r="K104">
        <f t="shared" si="8"/>
        <v>0</v>
      </c>
    </row>
    <row r="105" spans="1:11" ht="12.75">
      <c r="A105" s="14"/>
      <c r="B105" s="15"/>
      <c r="C105" s="16"/>
      <c r="D105" s="53">
        <f>VLOOKUP(C105,'NUEVA TABLA DE DATOS'!$A$1:$C$9985,3,FALSE)</f>
        <v>500</v>
      </c>
      <c r="E105" s="54">
        <f t="shared" si="7"/>
        <v>0</v>
      </c>
      <c r="F105" s="17" t="e">
        <f>(VLOOKUP(C105,'[1]NUEVA TABLA DE DATOS'!$A$1:$E$9985,5,FALSE))*A105</f>
        <v>#N/A</v>
      </c>
      <c r="G105" s="18" t="e">
        <f>(VLOOKUP(C105,'[1]NUEVA TABLA DE DATOS'!$A$1:$G$9985,7,FALSE))*A105</f>
        <v>#N/A</v>
      </c>
      <c r="H105" s="18" t="e">
        <f>(VLOOKUP(C105,'[1]NUEVA TABLA DE DATOS'!$A$1:$I$9985,9,FALSE))*A105</f>
        <v>#N/A</v>
      </c>
      <c r="I105" s="18" t="e">
        <f>(VLOOKUP(C105,'[1]NUEVA TABLA DE DATOS'!$A$1:$K$9985,11,FALSE))*A105</f>
        <v>#N/A</v>
      </c>
      <c r="K105">
        <f t="shared" si="8"/>
        <v>0</v>
      </c>
    </row>
    <row r="106" spans="1:11" ht="12.75">
      <c r="A106" s="14"/>
      <c r="B106" s="15">
        <f aca="true" t="shared" si="9" ref="B106:B111">IF(A106&lt;&gt;"","GR","")</f>
      </c>
      <c r="C106" s="16"/>
      <c r="D106" s="53">
        <f>VLOOKUP(C106,'NUEVA TABLA DE DATOS'!$A$1:$C$9985,3,FALSE)</f>
        <v>500</v>
      </c>
      <c r="E106" s="54">
        <f t="shared" si="7"/>
        <v>0</v>
      </c>
      <c r="F106" s="17" t="e">
        <f>(VLOOKUP(C106,'[1]NUEVA TABLA DE DATOS'!$A$1:$E$9985,5,FALSE))*A106</f>
        <v>#N/A</v>
      </c>
      <c r="G106" s="18" t="e">
        <f>(VLOOKUP(C106,'[1]NUEVA TABLA DE DATOS'!$A$1:$G$9985,7,FALSE))*A106</f>
        <v>#N/A</v>
      </c>
      <c r="H106" s="18" t="e">
        <f>(VLOOKUP(C106,'[1]NUEVA TABLA DE DATOS'!$A$1:$I$9985,9,FALSE))*A106</f>
        <v>#N/A</v>
      </c>
      <c r="I106" s="18" t="e">
        <f>(VLOOKUP(C106,'[1]NUEVA TABLA DE DATOS'!$A$1:$K$9985,11,FALSE))*A106</f>
        <v>#N/A</v>
      </c>
      <c r="K106">
        <f t="shared" si="8"/>
        <v>0</v>
      </c>
    </row>
    <row r="107" spans="1:11" ht="12.75">
      <c r="A107" s="14"/>
      <c r="B107" s="15">
        <f t="shared" si="9"/>
      </c>
      <c r="C107" s="16"/>
      <c r="D107" s="53">
        <f>VLOOKUP(C107,'NUEVA TABLA DE DATOS'!$A$1:$C$9985,3,FALSE)</f>
        <v>500</v>
      </c>
      <c r="E107" s="54">
        <f t="shared" si="7"/>
        <v>0</v>
      </c>
      <c r="F107" s="17" t="e">
        <f>(VLOOKUP(C107,'[1]NUEVA TABLA DE DATOS'!$A$1:$E$9985,5,FALSE))*A107</f>
        <v>#N/A</v>
      </c>
      <c r="G107" s="18" t="e">
        <f>(VLOOKUP(C107,'[1]NUEVA TABLA DE DATOS'!$A$1:$G$9985,7,FALSE))*A107</f>
        <v>#N/A</v>
      </c>
      <c r="H107" s="18" t="e">
        <f>(VLOOKUP(C107,'[1]NUEVA TABLA DE DATOS'!$A$1:$I$9985,9,FALSE))*A107</f>
        <v>#N/A</v>
      </c>
      <c r="I107" s="18" t="e">
        <f>(VLOOKUP(C107,'[1]NUEVA TABLA DE DATOS'!$A$1:$K$9985,11,FALSE))*A107</f>
        <v>#N/A</v>
      </c>
      <c r="K107">
        <f t="shared" si="8"/>
        <v>0</v>
      </c>
    </row>
    <row r="108" spans="1:11" ht="12.75">
      <c r="A108" s="14"/>
      <c r="B108" s="15">
        <f t="shared" si="9"/>
      </c>
      <c r="C108" s="16"/>
      <c r="D108" s="53">
        <f>VLOOKUP(C108,'NUEVA TABLA DE DATOS'!$A$1:$C$9985,3,FALSE)</f>
        <v>500</v>
      </c>
      <c r="E108" s="54">
        <f t="shared" si="7"/>
        <v>0</v>
      </c>
      <c r="F108" s="17" t="e">
        <f>(VLOOKUP(C108,'[1]NUEVA TABLA DE DATOS'!$A$1:$E$9985,5,FALSE))*A108</f>
        <v>#N/A</v>
      </c>
      <c r="G108" s="18" t="e">
        <f>(VLOOKUP(C108,'[1]NUEVA TABLA DE DATOS'!$A$1:$G$9985,7,FALSE))*A108</f>
        <v>#N/A</v>
      </c>
      <c r="H108" s="18" t="e">
        <f>(VLOOKUP(C108,'[1]NUEVA TABLA DE DATOS'!$A$1:$I$9985,9,FALSE))*A108</f>
        <v>#N/A</v>
      </c>
      <c r="I108" s="18" t="e">
        <f>(VLOOKUP(C108,'[1]NUEVA TABLA DE DATOS'!$A$1:$K$9985,11,FALSE))*A108</f>
        <v>#N/A</v>
      </c>
      <c r="K108">
        <f t="shared" si="8"/>
        <v>0</v>
      </c>
    </row>
    <row r="109" spans="1:11" ht="12.75">
      <c r="A109" s="14"/>
      <c r="B109" s="15">
        <f t="shared" si="9"/>
      </c>
      <c r="C109" s="16"/>
      <c r="D109" s="53">
        <f>VLOOKUP(C109,'NUEVA TABLA DE DATOS'!$A$1:$C$9985,3,FALSE)</f>
        <v>500</v>
      </c>
      <c r="E109" s="54">
        <f t="shared" si="7"/>
        <v>0</v>
      </c>
      <c r="F109" s="17" t="e">
        <f>(VLOOKUP(C109,'[1]NUEVA TABLA DE DATOS'!$A$1:$E$9985,5,FALSE))*A109</f>
        <v>#N/A</v>
      </c>
      <c r="G109" s="18" t="e">
        <f>(VLOOKUP(C109,'[1]NUEVA TABLA DE DATOS'!$A$1:$G$9985,7,FALSE))*A109</f>
        <v>#N/A</v>
      </c>
      <c r="H109" s="18" t="e">
        <f>(VLOOKUP(C109,'[1]NUEVA TABLA DE DATOS'!$A$1:$I$9985,9,FALSE))*A109</f>
        <v>#N/A</v>
      </c>
      <c r="I109" s="18" t="e">
        <f>(VLOOKUP(C109,'[1]NUEVA TABLA DE DATOS'!$A$1:$K$9985,11,FALSE))*A109</f>
        <v>#N/A</v>
      </c>
      <c r="K109">
        <f t="shared" si="8"/>
        <v>0</v>
      </c>
    </row>
    <row r="110" spans="1:11" ht="12.75">
      <c r="A110" s="14"/>
      <c r="B110" s="15">
        <f t="shared" si="9"/>
      </c>
      <c r="C110" s="16"/>
      <c r="D110" s="53">
        <f>VLOOKUP(C110,'NUEVA TABLA DE DATOS'!$A$1:$C$9985,3,FALSE)</f>
        <v>500</v>
      </c>
      <c r="E110" s="54">
        <f t="shared" si="7"/>
        <v>0</v>
      </c>
      <c r="F110" s="17" t="e">
        <f>(VLOOKUP(C110,'[1]NUEVA TABLA DE DATOS'!$A$1:$E$9985,5,FALSE))*A110</f>
        <v>#N/A</v>
      </c>
      <c r="G110" s="18" t="e">
        <f>(VLOOKUP(C110,'[1]NUEVA TABLA DE DATOS'!$A$1:$G$9985,7,FALSE))*A110</f>
        <v>#N/A</v>
      </c>
      <c r="H110" s="18" t="e">
        <f>(VLOOKUP(C110,'[1]NUEVA TABLA DE DATOS'!$A$1:$I$9985,9,FALSE))*A110</f>
        <v>#N/A</v>
      </c>
      <c r="I110" s="18" t="e">
        <f>(VLOOKUP(C110,'[1]NUEVA TABLA DE DATOS'!$A$1:$K$9985,11,FALSE))*A110</f>
        <v>#N/A</v>
      </c>
      <c r="K110">
        <f t="shared" si="8"/>
        <v>0</v>
      </c>
    </row>
    <row r="111" spans="1:11" ht="13.5" thickBot="1">
      <c r="A111" s="20"/>
      <c r="B111" s="21">
        <f t="shared" si="9"/>
      </c>
      <c r="C111" s="16"/>
      <c r="D111" s="53">
        <f>VLOOKUP(C111,'NUEVA TABLA DE DATOS'!$A$1:$C$9985,3,FALSE)</f>
        <v>500</v>
      </c>
      <c r="E111" s="54">
        <f t="shared" si="7"/>
        <v>0</v>
      </c>
      <c r="F111" s="17" t="e">
        <f>(VLOOKUP(C111,'[1]NUEVA TABLA DE DATOS'!$A$1:$E$9985,5,FALSE))*A111</f>
        <v>#N/A</v>
      </c>
      <c r="G111" s="18" t="e">
        <f>(VLOOKUP(C111,'[1]NUEVA TABLA DE DATOS'!$A$1:$G$9985,7,FALSE))*A111</f>
        <v>#N/A</v>
      </c>
      <c r="H111" s="18" t="e">
        <f>(VLOOKUP(C111,'[1]NUEVA TABLA DE DATOS'!$A$1:$I$9985,9,FALSE))*A111</f>
        <v>#N/A</v>
      </c>
      <c r="I111" s="18" t="e">
        <f>(VLOOKUP(C111,'[1]NUEVA TABLA DE DATOS'!$A$1:$K$9985,11,FALSE))*A111</f>
        <v>#N/A</v>
      </c>
      <c r="K111">
        <f t="shared" si="8"/>
        <v>0</v>
      </c>
    </row>
    <row r="112" spans="1:9" ht="13.5" thickBot="1">
      <c r="A112" s="22"/>
      <c r="B112" s="22"/>
      <c r="C112" s="22"/>
      <c r="D112" s="22"/>
      <c r="E112" s="23">
        <f>SUM(E96:E97)</f>
        <v>0</v>
      </c>
      <c r="F112" s="23" t="e">
        <f>SUM(F96:F111)</f>
        <v>#N/A</v>
      </c>
      <c r="G112" s="23" t="e">
        <f>SUM(G96:G111)</f>
        <v>#N/A</v>
      </c>
      <c r="H112" s="23" t="e">
        <f>SUM(H96:H111)</f>
        <v>#N/A</v>
      </c>
      <c r="I112" s="23" t="e">
        <f>SUM(I96:I111)</f>
        <v>#N/A</v>
      </c>
    </row>
    <row r="113" spans="1:9" ht="12.75">
      <c r="A113" s="24" t="s">
        <v>13</v>
      </c>
      <c r="B113" s="25"/>
      <c r="C113" s="25"/>
      <c r="D113" s="26"/>
      <c r="E113" s="27">
        <f>E112/E94</f>
        <v>0</v>
      </c>
      <c r="F113" t="e">
        <f>F112/$E$6</f>
        <v>#N/A</v>
      </c>
      <c r="G113" t="e">
        <f>G112/$E$6</f>
        <v>#N/A</v>
      </c>
      <c r="H113" t="e">
        <f>H112/$E$6</f>
        <v>#N/A</v>
      </c>
      <c r="I113" t="e">
        <f>I112/$E$6</f>
        <v>#N/A</v>
      </c>
    </row>
    <row r="114" spans="1:6" ht="12.75">
      <c r="A114" s="28" t="s">
        <v>218</v>
      </c>
      <c r="B114" s="29"/>
      <c r="C114" s="29"/>
      <c r="D114" s="30"/>
      <c r="E114" s="58">
        <f>E115-E113</f>
        <v>0</v>
      </c>
      <c r="F114" s="52" t="s">
        <v>224</v>
      </c>
    </row>
    <row r="115" spans="1:6" ht="13.5" thickBot="1">
      <c r="A115" s="28" t="s">
        <v>219</v>
      </c>
      <c r="B115" s="29"/>
      <c r="C115" s="29"/>
      <c r="D115" s="30"/>
      <c r="E115" s="54">
        <f>(E113*100)/40</f>
        <v>0</v>
      </c>
      <c r="F115" s="59">
        <v>1</v>
      </c>
    </row>
    <row r="116" spans="1:6" ht="13.5" thickBot="1">
      <c r="A116" s="28" t="s">
        <v>220</v>
      </c>
      <c r="B116" s="29"/>
      <c r="C116" s="29"/>
      <c r="D116" s="30"/>
      <c r="E116" s="55">
        <f>E115*F116</f>
        <v>0</v>
      </c>
      <c r="F116" s="59">
        <v>1.2</v>
      </c>
    </row>
    <row r="117" spans="1:5" ht="13.5" thickBot="1">
      <c r="A117" s="31" t="s">
        <v>221</v>
      </c>
      <c r="B117" s="32"/>
      <c r="C117" s="32"/>
      <c r="D117" s="33"/>
      <c r="E117" s="17">
        <f>E116*0.08</f>
        <v>0</v>
      </c>
    </row>
    <row r="118" spans="1:5" ht="12.75">
      <c r="A118" s="60" t="s">
        <v>222</v>
      </c>
      <c r="E118" s="61">
        <f>E116+E117</f>
        <v>0</v>
      </c>
    </row>
    <row r="119" spans="1:5" ht="12.75">
      <c r="A119" s="60" t="s">
        <v>223</v>
      </c>
      <c r="E119" s="62">
        <v>0.4</v>
      </c>
    </row>
  </sheetData>
  <sheetProtection/>
  <mergeCells count="12">
    <mergeCell ref="A58:B58"/>
    <mergeCell ref="D26:E26"/>
    <mergeCell ref="A29:B29"/>
    <mergeCell ref="A3:E3"/>
    <mergeCell ref="D4:E4"/>
    <mergeCell ref="A7:B7"/>
    <mergeCell ref="A25:E25"/>
    <mergeCell ref="A54:E54"/>
    <mergeCell ref="D55:E55"/>
    <mergeCell ref="A91:E91"/>
    <mergeCell ref="D92:E92"/>
    <mergeCell ref="A95:B95"/>
  </mergeCells>
  <dataValidations count="2">
    <dataValidation type="whole" allowBlank="1" showInputMessage="1" showErrorMessage="1" prompt="INTRODUZCA LOS PAX PARA EL QUE QUIERE REALIZAR EL CALCULO" sqref="K6 K28 K57 K94">
      <formula1>1</formula1>
      <formula2>100</formula2>
    </dataValidation>
    <dataValidation type="list" allowBlank="1" showInputMessage="1" showErrorMessage="1" promptTitle="INTRODUZCA EL PRODUCTO " prompt="Introduzca el producto componente de la elaboracion" sqref="C8:C14 C59:C64 C30:C39 C97:C111">
      <formula1>TOTAL</formula1>
    </dataValidation>
  </dataValidations>
  <hyperlinks>
    <hyperlink ref="A1" location="carta proyecto 2� GSRTE.xls#INDICE!A1" display="VOLVER A INDICE"/>
  </hyperlink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8"/>
  <sheetViews>
    <sheetView zoomScale="75" zoomScaleNormal="75" zoomScalePageLayoutView="0" workbookViewId="0" topLeftCell="A1">
      <selection activeCell="P226" sqref="P193:X226"/>
    </sheetView>
  </sheetViews>
  <sheetFormatPr defaultColWidth="9.140625" defaultRowHeight="12.75"/>
  <cols>
    <col min="1" max="1" width="4.00390625" style="0" bestFit="1" customWidth="1"/>
    <col min="2" max="2" width="49.140625" style="0" bestFit="1" customWidth="1"/>
    <col min="3" max="3" width="24.28125" style="0" bestFit="1" customWidth="1"/>
    <col min="4" max="4" width="9.57421875" style="0" bestFit="1" customWidth="1"/>
    <col min="5" max="5" width="13.28125" style="0" bestFit="1" customWidth="1"/>
    <col min="6" max="6" width="7.57421875" style="44" customWidth="1"/>
    <col min="7" max="7" width="5.00390625" style="0" bestFit="1" customWidth="1"/>
    <col min="8" max="9" width="9.140625" style="0" customWidth="1"/>
    <col min="10" max="10" width="9.57421875" style="0" bestFit="1" customWidth="1"/>
    <col min="11" max="11" width="13.28125" style="0" bestFit="1" customWidth="1"/>
    <col min="12" max="12" width="9.140625" style="44" customWidth="1"/>
    <col min="13" max="13" width="4.421875" style="0" customWidth="1"/>
  </cols>
  <sheetData>
    <row r="1" spans="3:12" ht="19.5">
      <c r="C1" s="39" t="s">
        <v>204</v>
      </c>
      <c r="D1" s="70" t="s">
        <v>20</v>
      </c>
      <c r="E1" s="70"/>
      <c r="F1" s="70"/>
      <c r="J1" s="70" t="s">
        <v>21</v>
      </c>
      <c r="K1" s="70"/>
      <c r="L1" s="70"/>
    </row>
    <row r="2" spans="4:12" ht="12.75">
      <c r="D2" s="40" t="s">
        <v>22</v>
      </c>
      <c r="E2" s="40" t="s">
        <v>23</v>
      </c>
      <c r="F2" s="41" t="s">
        <v>24</v>
      </c>
      <c r="J2" s="40" t="s">
        <v>22</v>
      </c>
      <c r="K2" s="40" t="s">
        <v>23</v>
      </c>
      <c r="L2" s="42" t="s">
        <v>24</v>
      </c>
    </row>
    <row r="3" spans="1:12" ht="12.75">
      <c r="A3" s="69" t="s">
        <v>25</v>
      </c>
      <c r="B3" t="s">
        <v>26</v>
      </c>
      <c r="C3" t="str">
        <f aca="true" t="shared" si="0" ref="C3:C66">IF(F3=L3,"IGUAL",IF(F3="",$J$1,IF(L3="",$D$1,IF(F3&lt;L3,$D$1,$J$1))))</f>
        <v>LIDL</v>
      </c>
      <c r="D3">
        <v>0.75</v>
      </c>
      <c r="E3">
        <v>0.5</v>
      </c>
      <c r="F3" s="44">
        <f>D3/E3</f>
        <v>1.5</v>
      </c>
      <c r="J3">
        <v>1</v>
      </c>
      <c r="K3">
        <v>0.3</v>
      </c>
      <c r="L3" s="44">
        <f aca="true" t="shared" si="1" ref="L3:L13">J3/K3</f>
        <v>3.3333333333333335</v>
      </c>
    </row>
    <row r="4" spans="1:12" ht="12.75">
      <c r="A4" s="69"/>
      <c r="B4" t="s">
        <v>27</v>
      </c>
      <c r="C4" t="str">
        <f t="shared" si="0"/>
        <v>LIDL</v>
      </c>
      <c r="D4">
        <v>1.19</v>
      </c>
      <c r="E4">
        <v>0.7</v>
      </c>
      <c r="F4" s="44">
        <f>D4/E4</f>
        <v>1.7</v>
      </c>
      <c r="J4">
        <v>1</v>
      </c>
      <c r="K4">
        <v>0.4</v>
      </c>
      <c r="L4" s="44">
        <f t="shared" si="1"/>
        <v>2.5</v>
      </c>
    </row>
    <row r="5" spans="1:12" ht="12.75">
      <c r="A5" s="69"/>
      <c r="B5" t="s">
        <v>28</v>
      </c>
      <c r="C5" t="str">
        <f t="shared" si="0"/>
        <v>MERCADONA</v>
      </c>
      <c r="J5">
        <v>0.53</v>
      </c>
      <c r="K5">
        <v>0.325</v>
      </c>
      <c r="L5" s="44">
        <f t="shared" si="1"/>
        <v>1.6307692307692307</v>
      </c>
    </row>
    <row r="6" spans="1:12" ht="12.75">
      <c r="A6" s="69"/>
      <c r="B6" t="s">
        <v>28</v>
      </c>
      <c r="C6" t="str">
        <f t="shared" si="0"/>
        <v>MERCADONA</v>
      </c>
      <c r="D6">
        <v>1.49</v>
      </c>
      <c r="E6">
        <v>1</v>
      </c>
      <c r="F6" s="44">
        <f aca="true" t="shared" si="2" ref="F6:F11">D6/E6</f>
        <v>1.49</v>
      </c>
      <c r="J6">
        <v>0.8</v>
      </c>
      <c r="K6">
        <v>0.8</v>
      </c>
      <c r="L6" s="44">
        <f t="shared" si="1"/>
        <v>1</v>
      </c>
    </row>
    <row r="7" spans="1:12" ht="12.75">
      <c r="A7" s="69"/>
      <c r="B7" t="s">
        <v>29</v>
      </c>
      <c r="C7" t="str">
        <f t="shared" si="0"/>
        <v>LIDL</v>
      </c>
      <c r="D7">
        <v>0.99</v>
      </c>
      <c r="E7">
        <v>0.5</v>
      </c>
      <c r="F7" s="44">
        <f t="shared" si="2"/>
        <v>1.98</v>
      </c>
      <c r="J7">
        <v>1.1</v>
      </c>
      <c r="K7">
        <v>0.5</v>
      </c>
      <c r="L7" s="44">
        <f t="shared" si="1"/>
        <v>2.2</v>
      </c>
    </row>
    <row r="8" spans="1:12" ht="12.75">
      <c r="A8" s="69"/>
      <c r="B8" t="s">
        <v>30</v>
      </c>
      <c r="C8" t="str">
        <f t="shared" si="0"/>
        <v>LIDL</v>
      </c>
      <c r="D8">
        <v>1.59</v>
      </c>
      <c r="E8">
        <v>1</v>
      </c>
      <c r="F8" s="44">
        <f t="shared" si="2"/>
        <v>1.59</v>
      </c>
      <c r="G8">
        <v>1.89</v>
      </c>
      <c r="J8">
        <v>2.5</v>
      </c>
      <c r="K8">
        <v>0.7</v>
      </c>
      <c r="L8" s="44">
        <f t="shared" si="1"/>
        <v>3.5714285714285716</v>
      </c>
    </row>
    <row r="9" spans="1:12" ht="12.75">
      <c r="A9" s="69"/>
      <c r="B9" t="s">
        <v>31</v>
      </c>
      <c r="C9" t="str">
        <f t="shared" si="0"/>
        <v>MERCADONA</v>
      </c>
      <c r="D9">
        <v>0.99</v>
      </c>
      <c r="E9">
        <v>2</v>
      </c>
      <c r="F9" s="44">
        <f t="shared" si="2"/>
        <v>0.495</v>
      </c>
      <c r="J9">
        <v>0.85</v>
      </c>
      <c r="K9">
        <v>2</v>
      </c>
      <c r="L9" s="44">
        <f t="shared" si="1"/>
        <v>0.425</v>
      </c>
    </row>
    <row r="10" spans="1:12" ht="12.75">
      <c r="A10" s="69"/>
      <c r="B10" t="s">
        <v>32</v>
      </c>
      <c r="C10" t="str">
        <f t="shared" si="0"/>
        <v>MERCADONA</v>
      </c>
      <c r="D10">
        <v>0.99</v>
      </c>
      <c r="E10">
        <v>0.3</v>
      </c>
      <c r="F10" s="44">
        <f t="shared" si="2"/>
        <v>3.3000000000000003</v>
      </c>
      <c r="J10">
        <v>0.95</v>
      </c>
      <c r="K10">
        <v>0.3</v>
      </c>
      <c r="L10" s="44">
        <f t="shared" si="1"/>
        <v>3.1666666666666665</v>
      </c>
    </row>
    <row r="11" spans="1:12" ht="12.75">
      <c r="A11" s="69"/>
      <c r="B11" t="s">
        <v>33</v>
      </c>
      <c r="C11" t="str">
        <f t="shared" si="0"/>
        <v>LIDL</v>
      </c>
      <c r="D11">
        <v>1.19</v>
      </c>
      <c r="E11">
        <v>1</v>
      </c>
      <c r="F11" s="44">
        <f t="shared" si="2"/>
        <v>1.19</v>
      </c>
      <c r="J11">
        <v>1.1</v>
      </c>
      <c r="K11">
        <v>0.5</v>
      </c>
      <c r="L11" s="44">
        <f t="shared" si="1"/>
        <v>2.2</v>
      </c>
    </row>
    <row r="12" spans="1:12" ht="12.75">
      <c r="A12" s="69"/>
      <c r="B12" t="s">
        <v>34</v>
      </c>
      <c r="C12" t="str">
        <f t="shared" si="0"/>
        <v>MERCADONA</v>
      </c>
      <c r="J12">
        <v>1.3</v>
      </c>
      <c r="K12">
        <v>0.45</v>
      </c>
      <c r="L12" s="44">
        <f t="shared" si="1"/>
        <v>2.888888888888889</v>
      </c>
    </row>
    <row r="13" spans="1:14" ht="12.75">
      <c r="A13" s="69"/>
      <c r="B13" t="s">
        <v>35</v>
      </c>
      <c r="C13" t="str">
        <f t="shared" si="0"/>
        <v>LIDL</v>
      </c>
      <c r="D13">
        <v>1.79</v>
      </c>
      <c r="E13">
        <v>1.2</v>
      </c>
      <c r="F13" s="44">
        <f>D13/E13</f>
        <v>1.4916666666666667</v>
      </c>
      <c r="J13">
        <v>1.3</v>
      </c>
      <c r="K13">
        <v>0.8</v>
      </c>
      <c r="L13" s="44">
        <f t="shared" si="1"/>
        <v>1.625</v>
      </c>
      <c r="N13" t="s">
        <v>36</v>
      </c>
    </row>
    <row r="14" spans="1:6" ht="12.75">
      <c r="A14" s="69"/>
      <c r="B14" t="s">
        <v>37</v>
      </c>
      <c r="C14" t="str">
        <f t="shared" si="0"/>
        <v>LIDL</v>
      </c>
      <c r="D14">
        <v>1.39</v>
      </c>
      <c r="E14">
        <v>0.5</v>
      </c>
      <c r="F14" s="44">
        <f>D14/E14</f>
        <v>2.78</v>
      </c>
    </row>
    <row r="15" spans="1:12" ht="12.75">
      <c r="A15" s="69"/>
      <c r="C15" t="str">
        <f t="shared" si="0"/>
        <v>LIDL</v>
      </c>
      <c r="D15">
        <v>0.85</v>
      </c>
      <c r="E15">
        <v>0.5</v>
      </c>
      <c r="F15" s="44">
        <f>D15/E15</f>
        <v>1.7</v>
      </c>
      <c r="J15">
        <v>1</v>
      </c>
      <c r="K15">
        <v>0.3</v>
      </c>
      <c r="L15" s="44">
        <f aca="true" t="shared" si="3" ref="L15:L21">J15/K15</f>
        <v>3.3333333333333335</v>
      </c>
    </row>
    <row r="16" spans="1:12" ht="12.75">
      <c r="A16" s="69"/>
      <c r="B16" t="s">
        <v>38</v>
      </c>
      <c r="C16" t="str">
        <f t="shared" si="0"/>
        <v>MERCADONA</v>
      </c>
      <c r="J16">
        <v>1.25</v>
      </c>
      <c r="K16">
        <v>1</v>
      </c>
      <c r="L16" s="44">
        <f t="shared" si="3"/>
        <v>1.25</v>
      </c>
    </row>
    <row r="17" spans="1:12" ht="12.75">
      <c r="A17" s="69"/>
      <c r="B17" t="s">
        <v>38</v>
      </c>
      <c r="C17" t="str">
        <f t="shared" si="0"/>
        <v>MERCADONA</v>
      </c>
      <c r="J17">
        <v>0.85</v>
      </c>
      <c r="K17">
        <v>0.45</v>
      </c>
      <c r="L17" s="44">
        <f t="shared" si="3"/>
        <v>1.8888888888888888</v>
      </c>
    </row>
    <row r="18" spans="1:12" ht="12.75">
      <c r="A18" s="69"/>
      <c r="B18" t="s">
        <v>39</v>
      </c>
      <c r="C18" t="str">
        <f t="shared" si="0"/>
        <v>MERCADONA</v>
      </c>
      <c r="J18">
        <v>0.75</v>
      </c>
      <c r="K18">
        <v>0.45</v>
      </c>
      <c r="L18" s="44">
        <f t="shared" si="3"/>
        <v>1.6666666666666665</v>
      </c>
    </row>
    <row r="19" spans="1:12" ht="12.75">
      <c r="A19" s="69"/>
      <c r="B19" t="s">
        <v>39</v>
      </c>
      <c r="C19" t="str">
        <f t="shared" si="0"/>
        <v>MERCADONA</v>
      </c>
      <c r="J19">
        <v>1.15</v>
      </c>
      <c r="K19">
        <v>1</v>
      </c>
      <c r="L19" s="44">
        <f t="shared" si="3"/>
        <v>1.15</v>
      </c>
    </row>
    <row r="20" spans="1:12" ht="12.75">
      <c r="A20" s="69"/>
      <c r="B20" t="s">
        <v>40</v>
      </c>
      <c r="C20" t="str">
        <f t="shared" si="0"/>
        <v>LIDL</v>
      </c>
      <c r="D20">
        <v>1.49</v>
      </c>
      <c r="E20">
        <v>1</v>
      </c>
      <c r="F20" s="44">
        <f aca="true" t="shared" si="4" ref="F20:F25">D20/E20</f>
        <v>1.49</v>
      </c>
      <c r="J20">
        <v>1.55</v>
      </c>
      <c r="K20">
        <v>0.6</v>
      </c>
      <c r="L20" s="44">
        <f t="shared" si="3"/>
        <v>2.5833333333333335</v>
      </c>
    </row>
    <row r="21" spans="1:12" ht="12.75">
      <c r="A21" s="69"/>
      <c r="B21" t="s">
        <v>41</v>
      </c>
      <c r="C21" t="str">
        <f t="shared" si="0"/>
        <v>MERCADONA</v>
      </c>
      <c r="D21">
        <v>2.99</v>
      </c>
      <c r="E21">
        <v>5</v>
      </c>
      <c r="F21" s="44">
        <f t="shared" si="4"/>
        <v>0.5980000000000001</v>
      </c>
      <c r="J21">
        <v>2.2</v>
      </c>
      <c r="K21">
        <v>5</v>
      </c>
      <c r="L21" s="44">
        <f t="shared" si="3"/>
        <v>0.44000000000000006</v>
      </c>
    </row>
    <row r="22" spans="1:6" ht="12.75">
      <c r="A22" s="69"/>
      <c r="B22" t="s">
        <v>42</v>
      </c>
      <c r="C22" t="str">
        <f t="shared" si="0"/>
        <v>LIDL</v>
      </c>
      <c r="D22">
        <v>0.99</v>
      </c>
      <c r="E22">
        <v>1.5</v>
      </c>
      <c r="F22" s="44">
        <f t="shared" si="4"/>
        <v>0.66</v>
      </c>
    </row>
    <row r="23" spans="1:12" ht="12.75">
      <c r="A23" s="69"/>
      <c r="B23" t="s">
        <v>43</v>
      </c>
      <c r="C23" t="str">
        <f t="shared" si="0"/>
        <v>LIDL</v>
      </c>
      <c r="D23">
        <v>2.19</v>
      </c>
      <c r="E23">
        <v>3</v>
      </c>
      <c r="F23" s="44">
        <f t="shared" si="4"/>
        <v>0.73</v>
      </c>
      <c r="J23">
        <v>4</v>
      </c>
      <c r="K23">
        <v>3</v>
      </c>
      <c r="L23" s="44">
        <f aca="true" t="shared" si="5" ref="L23:L32">J23/K23</f>
        <v>1.3333333333333333</v>
      </c>
    </row>
    <row r="24" spans="1:12" ht="12.75">
      <c r="A24" s="69"/>
      <c r="B24" t="s">
        <v>44</v>
      </c>
      <c r="C24" t="str">
        <f t="shared" si="0"/>
        <v>LIDL</v>
      </c>
      <c r="D24">
        <v>1.29</v>
      </c>
      <c r="E24">
        <v>2</v>
      </c>
      <c r="F24" s="44">
        <f t="shared" si="4"/>
        <v>0.645</v>
      </c>
      <c r="J24">
        <v>1.5</v>
      </c>
      <c r="K24">
        <v>2</v>
      </c>
      <c r="L24" s="44">
        <f t="shared" si="5"/>
        <v>0.75</v>
      </c>
    </row>
    <row r="25" spans="1:12" ht="12.75">
      <c r="A25" s="69"/>
      <c r="B25" t="s">
        <v>45</v>
      </c>
      <c r="C25" t="str">
        <f t="shared" si="0"/>
        <v>MERCADONA</v>
      </c>
      <c r="D25">
        <v>1.49</v>
      </c>
      <c r="E25">
        <v>1</v>
      </c>
      <c r="F25" s="44">
        <f t="shared" si="4"/>
        <v>1.49</v>
      </c>
      <c r="G25">
        <v>1.99</v>
      </c>
      <c r="J25">
        <v>1.2</v>
      </c>
      <c r="K25">
        <v>0.9</v>
      </c>
      <c r="L25" s="44">
        <f t="shared" si="5"/>
        <v>1.3333333333333333</v>
      </c>
    </row>
    <row r="26" spans="1:12" ht="12.75">
      <c r="A26" s="69"/>
      <c r="B26" t="s">
        <v>46</v>
      </c>
      <c r="C26" t="str">
        <f t="shared" si="0"/>
        <v>MERCADONA</v>
      </c>
      <c r="J26">
        <v>1.1</v>
      </c>
      <c r="K26">
        <v>0.525</v>
      </c>
      <c r="L26" s="44">
        <f t="shared" si="5"/>
        <v>2.0952380952380953</v>
      </c>
    </row>
    <row r="27" spans="1:12" ht="12.75">
      <c r="A27" s="69"/>
      <c r="B27" t="s">
        <v>46</v>
      </c>
      <c r="C27" t="str">
        <f t="shared" si="0"/>
        <v>LIDL</v>
      </c>
      <c r="D27">
        <v>2.29</v>
      </c>
      <c r="E27">
        <v>1</v>
      </c>
      <c r="F27" s="44">
        <f aca="true" t="shared" si="6" ref="F27:F32">D27/E27</f>
        <v>2.29</v>
      </c>
      <c r="J27">
        <v>0.8</v>
      </c>
      <c r="K27">
        <v>0.28</v>
      </c>
      <c r="L27" s="44">
        <f t="shared" si="5"/>
        <v>2.857142857142857</v>
      </c>
    </row>
    <row r="28" spans="1:12" ht="12.75">
      <c r="A28" s="69"/>
      <c r="B28" t="s">
        <v>47</v>
      </c>
      <c r="C28" t="str">
        <f t="shared" si="0"/>
        <v>LIDL</v>
      </c>
      <c r="D28">
        <v>2.99</v>
      </c>
      <c r="E28">
        <v>1</v>
      </c>
      <c r="F28" s="44">
        <f t="shared" si="6"/>
        <v>2.99</v>
      </c>
      <c r="J28">
        <v>1.15</v>
      </c>
      <c r="K28">
        <v>0.23</v>
      </c>
      <c r="L28" s="44">
        <f t="shared" si="5"/>
        <v>4.999999999999999</v>
      </c>
    </row>
    <row r="29" spans="1:12" ht="12.75">
      <c r="A29" s="69"/>
      <c r="B29" t="s">
        <v>48</v>
      </c>
      <c r="C29" t="str">
        <f t="shared" si="0"/>
        <v>LIDL</v>
      </c>
      <c r="D29">
        <v>2.99</v>
      </c>
      <c r="E29">
        <v>1</v>
      </c>
      <c r="F29" s="44">
        <f t="shared" si="6"/>
        <v>2.99</v>
      </c>
      <c r="G29">
        <v>3.19</v>
      </c>
      <c r="J29">
        <v>2.15</v>
      </c>
      <c r="K29">
        <v>0.5</v>
      </c>
      <c r="L29" s="44">
        <f t="shared" si="5"/>
        <v>4.3</v>
      </c>
    </row>
    <row r="30" spans="1:12" ht="12.75">
      <c r="A30" s="69"/>
      <c r="B30" t="s">
        <v>49</v>
      </c>
      <c r="C30" t="str">
        <f t="shared" si="0"/>
        <v>LIDL</v>
      </c>
      <c r="D30">
        <v>1.29</v>
      </c>
      <c r="E30">
        <v>1</v>
      </c>
      <c r="F30" s="44">
        <f t="shared" si="6"/>
        <v>1.29</v>
      </c>
      <c r="J30">
        <v>1.3</v>
      </c>
      <c r="K30">
        <v>0.9</v>
      </c>
      <c r="L30" s="44">
        <f t="shared" si="5"/>
        <v>1.4444444444444444</v>
      </c>
    </row>
    <row r="31" spans="1:12" ht="12.75">
      <c r="A31" s="69"/>
      <c r="B31" t="s">
        <v>50</v>
      </c>
      <c r="C31" t="str">
        <f t="shared" si="0"/>
        <v>LIDL</v>
      </c>
      <c r="D31">
        <v>1.49</v>
      </c>
      <c r="E31">
        <v>1</v>
      </c>
      <c r="F31" s="44">
        <f t="shared" si="6"/>
        <v>1.49</v>
      </c>
      <c r="J31">
        <v>1.85</v>
      </c>
      <c r="K31">
        <v>0.95</v>
      </c>
      <c r="L31" s="44">
        <f t="shared" si="5"/>
        <v>1.9473684210526319</v>
      </c>
    </row>
    <row r="32" spans="1:12" ht="12.75">
      <c r="A32" s="69"/>
      <c r="B32" t="s">
        <v>51</v>
      </c>
      <c r="C32" t="str">
        <f t="shared" si="0"/>
        <v>IGUAL</v>
      </c>
      <c r="D32">
        <v>0.55</v>
      </c>
      <c r="E32">
        <v>1</v>
      </c>
      <c r="F32" s="44">
        <f t="shared" si="6"/>
        <v>0.55</v>
      </c>
      <c r="J32">
        <v>0.55</v>
      </c>
      <c r="K32">
        <v>1</v>
      </c>
      <c r="L32" s="44">
        <f t="shared" si="5"/>
        <v>0.55</v>
      </c>
    </row>
    <row r="33" ht="12.75">
      <c r="C33" t="str">
        <f t="shared" si="0"/>
        <v>IGUAL</v>
      </c>
    </row>
    <row r="34" spans="1:12" ht="12.75">
      <c r="A34" s="69" t="s">
        <v>52</v>
      </c>
      <c r="B34" t="s">
        <v>53</v>
      </c>
      <c r="C34" t="str">
        <f t="shared" si="0"/>
        <v>LIDL</v>
      </c>
      <c r="D34">
        <v>3.69</v>
      </c>
      <c r="E34">
        <v>1</v>
      </c>
      <c r="F34" s="44">
        <f>D34/E34</f>
        <v>3.69</v>
      </c>
      <c r="J34">
        <v>2.45</v>
      </c>
      <c r="K34">
        <v>0.6</v>
      </c>
      <c r="L34" s="44">
        <f>J34/K34</f>
        <v>4.083333333333334</v>
      </c>
    </row>
    <row r="35" spans="1:12" ht="12.75">
      <c r="A35" s="69"/>
      <c r="B35" t="s">
        <v>54</v>
      </c>
      <c r="C35" t="str">
        <f t="shared" si="0"/>
        <v>LIDL</v>
      </c>
      <c r="D35">
        <v>0.99</v>
      </c>
      <c r="E35">
        <v>1</v>
      </c>
      <c r="F35" s="44">
        <f>D35/E35</f>
        <v>0.99</v>
      </c>
      <c r="G35">
        <v>1.09</v>
      </c>
      <c r="J35">
        <v>1.15</v>
      </c>
      <c r="K35">
        <v>0.5</v>
      </c>
      <c r="L35" s="44">
        <f>J35/K35</f>
        <v>2.3</v>
      </c>
    </row>
    <row r="36" spans="1:6" ht="12.75">
      <c r="A36" s="69"/>
      <c r="B36" t="s">
        <v>55</v>
      </c>
      <c r="C36" t="str">
        <f t="shared" si="0"/>
        <v>LIDL</v>
      </c>
      <c r="D36">
        <v>2.79</v>
      </c>
      <c r="E36">
        <v>1</v>
      </c>
      <c r="F36" s="44">
        <f>D36/E36</f>
        <v>2.79</v>
      </c>
    </row>
    <row r="37" spans="1:6" ht="12.75">
      <c r="A37" s="69"/>
      <c r="B37" t="s">
        <v>56</v>
      </c>
      <c r="C37" t="str">
        <f t="shared" si="0"/>
        <v>LIDL</v>
      </c>
      <c r="D37">
        <v>2.49</v>
      </c>
      <c r="E37">
        <v>1</v>
      </c>
      <c r="F37" s="44">
        <f>D37/E37</f>
        <v>2.49</v>
      </c>
    </row>
    <row r="38" spans="1:12" ht="12.75">
      <c r="A38" s="69"/>
      <c r="B38" t="s">
        <v>57</v>
      </c>
      <c r="C38" t="str">
        <f t="shared" si="0"/>
        <v>LIDL</v>
      </c>
      <c r="D38">
        <v>0.99</v>
      </c>
      <c r="E38" s="45" t="s">
        <v>36</v>
      </c>
      <c r="F38" s="46">
        <v>0.99</v>
      </c>
      <c r="J38">
        <v>1</v>
      </c>
      <c r="K38">
        <v>0.6</v>
      </c>
      <c r="L38" s="46">
        <f>J38/K38</f>
        <v>1.6666666666666667</v>
      </c>
    </row>
    <row r="39" spans="1:12" ht="12.75">
      <c r="A39" s="69"/>
      <c r="B39" t="s">
        <v>58</v>
      </c>
      <c r="C39" t="str">
        <f t="shared" si="0"/>
        <v>MERCADONA</v>
      </c>
      <c r="D39">
        <v>1.29</v>
      </c>
      <c r="E39">
        <v>0.5</v>
      </c>
      <c r="F39" s="44">
        <f aca="true" t="shared" si="7" ref="F39:F44">D39/E39</f>
        <v>2.58</v>
      </c>
      <c r="J39">
        <v>2.3</v>
      </c>
      <c r="K39">
        <v>1</v>
      </c>
      <c r="L39" s="44">
        <f>J39/K39</f>
        <v>2.3</v>
      </c>
    </row>
    <row r="40" spans="1:12" ht="12.75">
      <c r="A40" s="69"/>
      <c r="B40" t="s">
        <v>59</v>
      </c>
      <c r="C40" t="str">
        <f t="shared" si="0"/>
        <v>LIDL</v>
      </c>
      <c r="D40">
        <v>1.89</v>
      </c>
      <c r="E40">
        <v>1</v>
      </c>
      <c r="F40" s="44">
        <f t="shared" si="7"/>
        <v>1.89</v>
      </c>
      <c r="J40">
        <v>2.25</v>
      </c>
      <c r="K40">
        <v>0.75</v>
      </c>
      <c r="L40" s="44">
        <f>J40/K40</f>
        <v>3</v>
      </c>
    </row>
    <row r="41" spans="1:6" ht="12.75">
      <c r="A41" s="69"/>
      <c r="B41" t="s">
        <v>60</v>
      </c>
      <c r="C41" t="str">
        <f t="shared" si="0"/>
        <v>LIDL</v>
      </c>
      <c r="D41">
        <v>1.59</v>
      </c>
      <c r="E41">
        <v>1</v>
      </c>
      <c r="F41" s="44">
        <f t="shared" si="7"/>
        <v>1.59</v>
      </c>
    </row>
    <row r="42" spans="1:12" ht="12.75">
      <c r="A42" s="69"/>
      <c r="B42" t="s">
        <v>61</v>
      </c>
      <c r="C42" t="str">
        <f t="shared" si="0"/>
        <v>MERCADONA</v>
      </c>
      <c r="D42">
        <v>0.99</v>
      </c>
      <c r="E42">
        <v>0.5</v>
      </c>
      <c r="F42" s="44">
        <f t="shared" si="7"/>
        <v>1.98</v>
      </c>
      <c r="J42">
        <v>1.45</v>
      </c>
      <c r="K42">
        <v>0.75</v>
      </c>
      <c r="L42" s="44">
        <f>J42/K42</f>
        <v>1.9333333333333333</v>
      </c>
    </row>
    <row r="43" spans="1:6" ht="12.75">
      <c r="A43" s="69"/>
      <c r="B43" t="s">
        <v>62</v>
      </c>
      <c r="C43" t="str">
        <f t="shared" si="0"/>
        <v>LIDL</v>
      </c>
      <c r="D43">
        <v>1.19</v>
      </c>
      <c r="E43">
        <v>1</v>
      </c>
      <c r="F43" s="44">
        <f t="shared" si="7"/>
        <v>1.19</v>
      </c>
    </row>
    <row r="44" spans="1:12" ht="12.75">
      <c r="A44" s="69"/>
      <c r="B44" t="s">
        <v>63</v>
      </c>
      <c r="C44" t="str">
        <f t="shared" si="0"/>
        <v>LIDL</v>
      </c>
      <c r="D44">
        <v>2.19</v>
      </c>
      <c r="E44">
        <v>1</v>
      </c>
      <c r="F44" s="44">
        <f t="shared" si="7"/>
        <v>2.19</v>
      </c>
      <c r="J44">
        <v>2.05</v>
      </c>
      <c r="K44">
        <v>0.8</v>
      </c>
      <c r="L44" s="44">
        <f>J44/K44</f>
        <v>2.5624999999999996</v>
      </c>
    </row>
    <row r="45" spans="1:12" ht="12.75">
      <c r="A45" s="69"/>
      <c r="B45" t="s">
        <v>64</v>
      </c>
      <c r="C45" t="str">
        <f t="shared" si="0"/>
        <v>MERCADONA</v>
      </c>
      <c r="J45">
        <v>2.1</v>
      </c>
      <c r="K45">
        <v>1.6</v>
      </c>
      <c r="L45" s="44">
        <f>J45/K45</f>
        <v>1.3125</v>
      </c>
    </row>
    <row r="46" spans="1:12" ht="12.75">
      <c r="A46" s="69"/>
      <c r="B46" t="s">
        <v>64</v>
      </c>
      <c r="C46" t="str">
        <f t="shared" si="0"/>
        <v>MERCADONA</v>
      </c>
      <c r="J46">
        <v>1.75</v>
      </c>
      <c r="K46">
        <v>1</v>
      </c>
      <c r="L46" s="44">
        <f>J46/K46</f>
        <v>1.75</v>
      </c>
    </row>
    <row r="47" spans="1:12" ht="12.75">
      <c r="A47" s="69"/>
      <c r="B47" t="s">
        <v>65</v>
      </c>
      <c r="C47" t="str">
        <f t="shared" si="0"/>
        <v>MERCADONA</v>
      </c>
      <c r="J47">
        <v>2.1</v>
      </c>
      <c r="K47">
        <v>1.6</v>
      </c>
      <c r="L47" s="44">
        <f>J47/K47</f>
        <v>1.3125</v>
      </c>
    </row>
    <row r="48" spans="1:12" ht="12.75">
      <c r="A48" s="69"/>
      <c r="B48" t="s">
        <v>65</v>
      </c>
      <c r="C48" t="str">
        <f t="shared" si="0"/>
        <v>LIDL</v>
      </c>
      <c r="D48">
        <v>2.39</v>
      </c>
      <c r="E48">
        <v>2</v>
      </c>
      <c r="F48" s="44">
        <f>D48/E48</f>
        <v>1.195</v>
      </c>
      <c r="J48">
        <v>1.69</v>
      </c>
      <c r="K48">
        <v>1</v>
      </c>
      <c r="L48" s="44">
        <f>J48/K48</f>
        <v>1.69</v>
      </c>
    </row>
    <row r="49" spans="1:6" ht="12.75">
      <c r="A49" s="69"/>
      <c r="B49" t="s">
        <v>66</v>
      </c>
      <c r="C49" t="str">
        <f t="shared" si="0"/>
        <v>LIDL</v>
      </c>
      <c r="D49">
        <v>1.69</v>
      </c>
      <c r="E49">
        <v>1</v>
      </c>
      <c r="F49" s="44">
        <f>D49/E49</f>
        <v>1.69</v>
      </c>
    </row>
    <row r="50" spans="1:12" ht="12.75">
      <c r="A50" s="69"/>
      <c r="B50" t="s">
        <v>67</v>
      </c>
      <c r="C50" t="str">
        <f t="shared" si="0"/>
        <v>MERCADONA</v>
      </c>
      <c r="D50">
        <v>1.69</v>
      </c>
      <c r="E50">
        <v>1</v>
      </c>
      <c r="F50" s="44">
        <f>D50/E50</f>
        <v>1.69</v>
      </c>
      <c r="J50">
        <v>2.1</v>
      </c>
      <c r="K50">
        <v>1.6</v>
      </c>
      <c r="L50" s="44">
        <f>J50/K50</f>
        <v>1.3125</v>
      </c>
    </row>
    <row r="51" spans="1:12" ht="12.75">
      <c r="A51" s="69"/>
      <c r="B51" t="s">
        <v>68</v>
      </c>
      <c r="C51" t="str">
        <f t="shared" si="0"/>
        <v>MERCADONA</v>
      </c>
      <c r="J51">
        <v>2.25</v>
      </c>
      <c r="K51">
        <v>1</v>
      </c>
      <c r="L51" s="44">
        <f>J51/K51</f>
        <v>2.25</v>
      </c>
    </row>
    <row r="52" spans="1:12" ht="12.75">
      <c r="A52" s="69"/>
      <c r="B52" t="s">
        <v>68</v>
      </c>
      <c r="C52" t="str">
        <f t="shared" si="0"/>
        <v>LIDL</v>
      </c>
      <c r="D52">
        <v>2.39</v>
      </c>
      <c r="E52">
        <v>2</v>
      </c>
      <c r="F52" s="44">
        <f>D52/E52</f>
        <v>1.195</v>
      </c>
      <c r="J52">
        <v>2.9</v>
      </c>
      <c r="K52">
        <v>1.6</v>
      </c>
      <c r="L52" s="44">
        <f>J52/K52</f>
        <v>1.8124999999999998</v>
      </c>
    </row>
    <row r="53" spans="1:12" ht="12.75">
      <c r="A53" s="69"/>
      <c r="B53" t="s">
        <v>69</v>
      </c>
      <c r="C53" t="str">
        <f t="shared" si="0"/>
        <v>MERCADONA</v>
      </c>
      <c r="J53">
        <v>1.65</v>
      </c>
      <c r="K53">
        <v>1</v>
      </c>
      <c r="L53" s="44">
        <f>J53/K53</f>
        <v>1.65</v>
      </c>
    </row>
    <row r="54" spans="1:12" ht="12.75">
      <c r="A54" s="69"/>
      <c r="B54" t="s">
        <v>70</v>
      </c>
      <c r="C54" t="str">
        <f t="shared" si="0"/>
        <v>MERCADONA</v>
      </c>
      <c r="J54">
        <v>1.89</v>
      </c>
      <c r="K54">
        <v>1</v>
      </c>
      <c r="L54" s="44">
        <f>J54/K54</f>
        <v>1.89</v>
      </c>
    </row>
    <row r="55" spans="1:6" ht="12.75">
      <c r="A55" s="69"/>
      <c r="B55" t="s">
        <v>71</v>
      </c>
      <c r="C55" t="str">
        <f t="shared" si="0"/>
        <v>LIDL</v>
      </c>
      <c r="D55">
        <v>1.69</v>
      </c>
      <c r="E55">
        <v>1</v>
      </c>
      <c r="F55" s="44">
        <f>D55/E55</f>
        <v>1.69</v>
      </c>
    </row>
    <row r="56" spans="1:6" ht="12.75">
      <c r="A56" s="69"/>
      <c r="B56" t="s">
        <v>72</v>
      </c>
      <c r="C56" t="str">
        <f t="shared" si="0"/>
        <v>LIDL</v>
      </c>
      <c r="D56">
        <v>1.39</v>
      </c>
      <c r="E56">
        <v>1</v>
      </c>
      <c r="F56" s="44">
        <f>D56/E56</f>
        <v>1.39</v>
      </c>
    </row>
    <row r="57" spans="1:12" ht="12.75">
      <c r="A57" s="69"/>
      <c r="B57" t="s">
        <v>73</v>
      </c>
      <c r="C57" t="str">
        <f t="shared" si="0"/>
        <v>MERCADONA</v>
      </c>
      <c r="D57">
        <v>1.99</v>
      </c>
      <c r="E57">
        <v>1</v>
      </c>
      <c r="F57" s="44">
        <f>D57/E57</f>
        <v>1.99</v>
      </c>
      <c r="J57">
        <v>1.85</v>
      </c>
      <c r="K57">
        <v>1.5</v>
      </c>
      <c r="L57" s="44">
        <f>J57/K57</f>
        <v>1.2333333333333334</v>
      </c>
    </row>
    <row r="58" spans="1:6" ht="12.75">
      <c r="A58" s="69"/>
      <c r="B58" t="s">
        <v>74</v>
      </c>
      <c r="C58" t="str">
        <f t="shared" si="0"/>
        <v>LIDL</v>
      </c>
      <c r="D58">
        <v>2.29</v>
      </c>
      <c r="E58">
        <v>0.5</v>
      </c>
      <c r="F58" s="44">
        <f>D58/E58</f>
        <v>4.58</v>
      </c>
    </row>
    <row r="59" spans="1:12" ht="12.75">
      <c r="A59" s="69"/>
      <c r="B59" t="s">
        <v>75</v>
      </c>
      <c r="C59" t="str">
        <f t="shared" si="0"/>
        <v>LIDL</v>
      </c>
      <c r="D59">
        <v>2.29</v>
      </c>
      <c r="E59">
        <v>1</v>
      </c>
      <c r="F59" s="44">
        <f>D59/E59</f>
        <v>2.29</v>
      </c>
      <c r="J59">
        <v>3.7</v>
      </c>
      <c r="K59">
        <v>0.8</v>
      </c>
      <c r="L59" s="44">
        <f>J59/K59</f>
        <v>4.625</v>
      </c>
    </row>
    <row r="60" spans="1:12" ht="12.75">
      <c r="A60" s="69"/>
      <c r="B60" t="s">
        <v>76</v>
      </c>
      <c r="C60" t="str">
        <f t="shared" si="0"/>
        <v>MERCADONA</v>
      </c>
      <c r="J60">
        <v>1.95</v>
      </c>
      <c r="K60">
        <v>1</v>
      </c>
      <c r="L60" s="44">
        <f>J60/K60</f>
        <v>1.95</v>
      </c>
    </row>
    <row r="61" spans="1:12" ht="12.75">
      <c r="A61" s="69"/>
      <c r="B61" t="s">
        <v>77</v>
      </c>
      <c r="C61" t="str">
        <f t="shared" si="0"/>
        <v>MERCADONA</v>
      </c>
      <c r="J61">
        <v>1.45</v>
      </c>
      <c r="K61">
        <v>1</v>
      </c>
      <c r="L61" s="44">
        <f>J61/K61</f>
        <v>1.45</v>
      </c>
    </row>
    <row r="62" spans="1:12" ht="12.75">
      <c r="A62" s="69"/>
      <c r="B62" t="s">
        <v>78</v>
      </c>
      <c r="C62" t="str">
        <f t="shared" si="0"/>
        <v>MERCADONA</v>
      </c>
      <c r="J62">
        <v>2.5</v>
      </c>
      <c r="K62">
        <v>1.6</v>
      </c>
      <c r="L62" s="44">
        <f>J62/K62</f>
        <v>1.5625</v>
      </c>
    </row>
    <row r="63" spans="1:6" ht="12.75">
      <c r="A63" s="69"/>
      <c r="B63" t="s">
        <v>79</v>
      </c>
      <c r="C63" t="str">
        <f t="shared" si="0"/>
        <v>LIDL</v>
      </c>
      <c r="D63">
        <v>1.39</v>
      </c>
      <c r="E63">
        <v>1</v>
      </c>
      <c r="F63" s="44">
        <f>D63/E63</f>
        <v>1.39</v>
      </c>
    </row>
    <row r="64" spans="1:12" ht="12.75">
      <c r="A64" s="69"/>
      <c r="B64" t="s">
        <v>80</v>
      </c>
      <c r="C64" t="str">
        <f t="shared" si="0"/>
        <v>MERCADONA</v>
      </c>
      <c r="J64">
        <v>2.1</v>
      </c>
      <c r="K64">
        <v>1</v>
      </c>
      <c r="L64" s="44">
        <f>J64/K64</f>
        <v>2.1</v>
      </c>
    </row>
    <row r="65" spans="1:6" ht="12.75">
      <c r="A65" s="69"/>
      <c r="B65" t="s">
        <v>81</v>
      </c>
      <c r="C65" t="str">
        <f t="shared" si="0"/>
        <v>LIDL</v>
      </c>
      <c r="D65">
        <v>1.79</v>
      </c>
      <c r="E65">
        <v>1</v>
      </c>
      <c r="F65" s="44">
        <f aca="true" t="shared" si="8" ref="F65:F70">D65/E65</f>
        <v>1.79</v>
      </c>
    </row>
    <row r="66" spans="1:7" ht="12.75">
      <c r="A66" s="69"/>
      <c r="B66" t="s">
        <v>82</v>
      </c>
      <c r="C66" t="str">
        <f t="shared" si="0"/>
        <v>LIDL</v>
      </c>
      <c r="D66">
        <v>1.29</v>
      </c>
      <c r="E66">
        <v>1</v>
      </c>
      <c r="F66" s="44">
        <f t="shared" si="8"/>
        <v>1.29</v>
      </c>
      <c r="G66">
        <v>1.39</v>
      </c>
    </row>
    <row r="67" spans="1:12" ht="12.75">
      <c r="A67" s="69"/>
      <c r="B67" t="s">
        <v>83</v>
      </c>
      <c r="C67" t="str">
        <f aca="true" t="shared" si="9" ref="C67:C130">IF(F67=L67,"IGUAL",IF(F67="",$J$1,IF(L67="",$D$1,IF(F67&lt;L67,$D$1,$J$1))))</f>
        <v>LIDL</v>
      </c>
      <c r="D67">
        <v>1.59</v>
      </c>
      <c r="E67">
        <v>1</v>
      </c>
      <c r="F67" s="44">
        <f t="shared" si="8"/>
        <v>1.59</v>
      </c>
      <c r="J67">
        <v>1.65</v>
      </c>
      <c r="K67">
        <v>1</v>
      </c>
      <c r="L67" s="44">
        <f>J67/K67</f>
        <v>1.65</v>
      </c>
    </row>
    <row r="68" spans="1:6" ht="12.75">
      <c r="A68" s="69"/>
      <c r="B68" t="s">
        <v>84</v>
      </c>
      <c r="C68" t="str">
        <f t="shared" si="9"/>
        <v>LIDL</v>
      </c>
      <c r="D68">
        <v>1.19</v>
      </c>
      <c r="E68">
        <v>1</v>
      </c>
      <c r="F68" s="44">
        <f t="shared" si="8"/>
        <v>1.19</v>
      </c>
    </row>
    <row r="69" spans="1:7" ht="12.75">
      <c r="A69" s="69"/>
      <c r="B69" t="s">
        <v>85</v>
      </c>
      <c r="C69" t="str">
        <f t="shared" si="9"/>
        <v>LIDL</v>
      </c>
      <c r="D69">
        <v>2.99</v>
      </c>
      <c r="E69">
        <v>1</v>
      </c>
      <c r="F69" s="44">
        <f t="shared" si="8"/>
        <v>2.99</v>
      </c>
      <c r="G69">
        <v>3.29</v>
      </c>
    </row>
    <row r="70" spans="1:12" ht="12.75">
      <c r="A70" s="69"/>
      <c r="B70" t="s">
        <v>86</v>
      </c>
      <c r="C70" t="str">
        <f t="shared" si="9"/>
        <v>LIDL</v>
      </c>
      <c r="D70">
        <v>1.19</v>
      </c>
      <c r="E70">
        <v>1</v>
      </c>
      <c r="F70" s="44">
        <f t="shared" si="8"/>
        <v>1.19</v>
      </c>
      <c r="G70">
        <v>1.29</v>
      </c>
      <c r="J70">
        <v>1.95</v>
      </c>
      <c r="K70">
        <v>0.8</v>
      </c>
      <c r="L70" s="44">
        <f>J70/K70</f>
        <v>2.4375</v>
      </c>
    </row>
    <row r="71" spans="1:3" ht="12.75">
      <c r="A71" s="43"/>
      <c r="C71" t="str">
        <f t="shared" si="9"/>
        <v>IGUAL</v>
      </c>
    </row>
    <row r="72" spans="1:12" ht="12.75">
      <c r="A72" s="71" t="s">
        <v>87</v>
      </c>
      <c r="B72" t="s">
        <v>88</v>
      </c>
      <c r="C72" t="str">
        <f t="shared" si="9"/>
        <v>MERCADONA</v>
      </c>
      <c r="J72">
        <v>14.45</v>
      </c>
      <c r="K72" s="45" t="s">
        <v>89</v>
      </c>
      <c r="L72" s="44">
        <f>J72/5</f>
        <v>2.8899999999999997</v>
      </c>
    </row>
    <row r="73" spans="1:12" ht="12.75">
      <c r="A73" s="71"/>
      <c r="B73" t="s">
        <v>90</v>
      </c>
      <c r="C73" t="str">
        <f t="shared" si="9"/>
        <v>MERCADONA</v>
      </c>
      <c r="J73">
        <v>6.95</v>
      </c>
      <c r="K73" s="45" t="s">
        <v>89</v>
      </c>
      <c r="L73" s="44">
        <f>J73/5</f>
        <v>1.3900000000000001</v>
      </c>
    </row>
    <row r="74" spans="1:12" ht="12.75">
      <c r="A74" s="71"/>
      <c r="B74" t="s">
        <v>91</v>
      </c>
      <c r="C74" t="str">
        <f t="shared" si="9"/>
        <v>MERCADONA</v>
      </c>
      <c r="J74">
        <v>14.45</v>
      </c>
      <c r="K74" s="45" t="s">
        <v>89</v>
      </c>
      <c r="L74" s="44">
        <f>J74/5</f>
        <v>2.8899999999999997</v>
      </c>
    </row>
    <row r="75" spans="1:12" ht="12.75">
      <c r="A75" s="71"/>
      <c r="B75" t="s">
        <v>92</v>
      </c>
      <c r="C75" t="str">
        <f t="shared" si="9"/>
        <v>MERCADONA</v>
      </c>
      <c r="J75">
        <v>16.45</v>
      </c>
      <c r="K75" s="45" t="s">
        <v>89</v>
      </c>
      <c r="L75" s="44">
        <f>J75/5</f>
        <v>3.29</v>
      </c>
    </row>
    <row r="76" spans="1:12" ht="12.75">
      <c r="A76" s="71"/>
      <c r="B76" t="s">
        <v>27</v>
      </c>
      <c r="C76" t="str">
        <f t="shared" si="9"/>
        <v>MERCADONA</v>
      </c>
      <c r="J76">
        <v>0.65</v>
      </c>
      <c r="K76">
        <v>0.18</v>
      </c>
      <c r="L76" s="44">
        <f aca="true" t="shared" si="10" ref="L76:L81">J76/K76</f>
        <v>3.611111111111111</v>
      </c>
    </row>
    <row r="77" spans="1:12" ht="12.75">
      <c r="A77" s="71"/>
      <c r="B77" t="s">
        <v>93</v>
      </c>
      <c r="C77" t="str">
        <f t="shared" si="9"/>
        <v>LIDL</v>
      </c>
      <c r="D77">
        <v>0.59</v>
      </c>
      <c r="E77">
        <v>1</v>
      </c>
      <c r="F77" s="44">
        <f>D77/E77</f>
        <v>0.59</v>
      </c>
      <c r="J77">
        <v>0.64</v>
      </c>
      <c r="K77">
        <v>1</v>
      </c>
      <c r="L77" s="44">
        <f t="shared" si="10"/>
        <v>0.64</v>
      </c>
    </row>
    <row r="78" spans="1:12" ht="12.75">
      <c r="A78" s="71"/>
      <c r="B78" t="s">
        <v>94</v>
      </c>
      <c r="C78" t="str">
        <f t="shared" si="9"/>
        <v>LIDL</v>
      </c>
      <c r="D78">
        <v>0.65</v>
      </c>
      <c r="E78">
        <v>1</v>
      </c>
      <c r="F78" s="44">
        <f>D78/E78</f>
        <v>0.65</v>
      </c>
      <c r="J78">
        <v>0.67</v>
      </c>
      <c r="K78">
        <v>1</v>
      </c>
      <c r="L78" s="44">
        <f t="shared" si="10"/>
        <v>0.67</v>
      </c>
    </row>
    <row r="79" spans="1:14" ht="12.75" customHeight="1">
      <c r="A79" s="71"/>
      <c r="B79" t="s">
        <v>95</v>
      </c>
      <c r="C79" t="str">
        <f t="shared" si="9"/>
        <v>MERCADONA</v>
      </c>
      <c r="J79">
        <v>2.8</v>
      </c>
      <c r="K79" s="45">
        <v>0.48</v>
      </c>
      <c r="L79" s="44">
        <f t="shared" si="10"/>
        <v>5.833333333333333</v>
      </c>
      <c r="N79" t="s">
        <v>96</v>
      </c>
    </row>
    <row r="80" spans="1:14" ht="12.75">
      <c r="A80" s="71"/>
      <c r="B80" t="s">
        <v>95</v>
      </c>
      <c r="C80" t="str">
        <f t="shared" si="9"/>
        <v>MERCADONA</v>
      </c>
      <c r="J80">
        <v>3.38</v>
      </c>
      <c r="K80" s="45">
        <v>0.555</v>
      </c>
      <c r="L80" s="44">
        <f t="shared" si="10"/>
        <v>6.090090090090089</v>
      </c>
      <c r="N80" t="s">
        <v>97</v>
      </c>
    </row>
    <row r="81" spans="1:12" ht="12.75">
      <c r="A81" s="71"/>
      <c r="B81" t="s">
        <v>95</v>
      </c>
      <c r="C81" t="str">
        <f t="shared" si="9"/>
        <v>MERCADONA</v>
      </c>
      <c r="J81">
        <v>3.95</v>
      </c>
      <c r="K81" s="45">
        <v>1</v>
      </c>
      <c r="L81" s="44">
        <f t="shared" si="10"/>
        <v>3.95</v>
      </c>
    </row>
    <row r="82" spans="1:6" ht="12.75" customHeight="1">
      <c r="A82" s="71"/>
      <c r="B82" t="s">
        <v>98</v>
      </c>
      <c r="C82" t="str">
        <f t="shared" si="9"/>
        <v>LIDL</v>
      </c>
      <c r="D82">
        <v>0.87</v>
      </c>
      <c r="E82">
        <v>1</v>
      </c>
      <c r="F82" s="44">
        <f aca="true" t="shared" si="11" ref="F82:F87">D82/E82</f>
        <v>0.87</v>
      </c>
    </row>
    <row r="83" spans="1:12" ht="12.75" customHeight="1">
      <c r="A83" s="71"/>
      <c r="B83" t="s">
        <v>99</v>
      </c>
      <c r="C83" t="str">
        <f t="shared" si="9"/>
        <v>IGUAL</v>
      </c>
      <c r="D83">
        <v>0.42</v>
      </c>
      <c r="E83">
        <v>0.4</v>
      </c>
      <c r="F83" s="44">
        <f t="shared" si="11"/>
        <v>1.0499999999999998</v>
      </c>
      <c r="J83">
        <v>0.42</v>
      </c>
      <c r="K83">
        <v>0.4</v>
      </c>
      <c r="L83" s="44">
        <f>J83/K83</f>
        <v>1.0499999999999998</v>
      </c>
    </row>
    <row r="84" spans="1:12" ht="12.75" customHeight="1">
      <c r="A84" s="71"/>
      <c r="B84" t="s">
        <v>100</v>
      </c>
      <c r="C84" t="str">
        <f t="shared" si="9"/>
        <v>IGUAL</v>
      </c>
      <c r="D84">
        <v>0.45</v>
      </c>
      <c r="E84">
        <v>1</v>
      </c>
      <c r="F84" s="44">
        <f t="shared" si="11"/>
        <v>0.45</v>
      </c>
      <c r="J84">
        <v>0.45</v>
      </c>
      <c r="K84">
        <v>1</v>
      </c>
      <c r="L84" s="44">
        <f>J84/K84</f>
        <v>0.45</v>
      </c>
    </row>
    <row r="85" spans="1:12" ht="12.75" customHeight="1">
      <c r="A85" s="71"/>
      <c r="B85" t="s">
        <v>101</v>
      </c>
      <c r="C85" t="str">
        <f t="shared" si="9"/>
        <v>LIDL</v>
      </c>
      <c r="D85">
        <v>0.65</v>
      </c>
      <c r="E85">
        <v>1</v>
      </c>
      <c r="F85" s="44">
        <f t="shared" si="11"/>
        <v>0.65</v>
      </c>
      <c r="J85">
        <v>0.95</v>
      </c>
      <c r="K85">
        <v>1</v>
      </c>
      <c r="L85" s="44">
        <f>J85/K85</f>
        <v>0.95</v>
      </c>
    </row>
    <row r="86" spans="1:12" ht="12.75">
      <c r="A86" s="71"/>
      <c r="B86" t="s">
        <v>102</v>
      </c>
      <c r="C86" t="str">
        <f t="shared" si="9"/>
        <v>LIDL</v>
      </c>
      <c r="D86">
        <v>0.99</v>
      </c>
      <c r="E86">
        <v>1</v>
      </c>
      <c r="F86" s="44">
        <f t="shared" si="11"/>
        <v>0.99</v>
      </c>
      <c r="J86">
        <v>1.19</v>
      </c>
      <c r="K86">
        <v>1</v>
      </c>
      <c r="L86" s="44">
        <f>J86/K86</f>
        <v>1.19</v>
      </c>
    </row>
    <row r="87" spans="1:6" ht="12.75">
      <c r="A87" s="71"/>
      <c r="B87" t="s">
        <v>103</v>
      </c>
      <c r="C87" t="str">
        <f t="shared" si="9"/>
        <v>LIDL</v>
      </c>
      <c r="D87">
        <v>0.49</v>
      </c>
      <c r="E87">
        <v>0.285</v>
      </c>
      <c r="F87" s="44">
        <f t="shared" si="11"/>
        <v>1.719298245614035</v>
      </c>
    </row>
    <row r="88" spans="1:12" ht="12.75">
      <c r="A88" s="71"/>
      <c r="B88" t="s">
        <v>104</v>
      </c>
      <c r="C88" t="str">
        <f t="shared" si="9"/>
        <v>MERCADONA</v>
      </c>
      <c r="J88">
        <v>1.05</v>
      </c>
      <c r="K88">
        <v>0.25</v>
      </c>
      <c r="L88" s="44">
        <f>J88/K88</f>
        <v>4.2</v>
      </c>
    </row>
    <row r="89" spans="1:12" ht="12.75">
      <c r="A89" s="71"/>
      <c r="B89" t="s">
        <v>105</v>
      </c>
      <c r="C89" t="str">
        <f t="shared" si="9"/>
        <v>MERCADONA</v>
      </c>
      <c r="J89">
        <v>1.1</v>
      </c>
      <c r="K89">
        <v>0.25</v>
      </c>
      <c r="L89" s="44">
        <f>J89/K89</f>
        <v>4.4</v>
      </c>
    </row>
    <row r="90" spans="1:12" ht="12.75">
      <c r="A90" s="71"/>
      <c r="B90" t="s">
        <v>106</v>
      </c>
      <c r="C90" t="str">
        <f t="shared" si="9"/>
        <v>LIDL</v>
      </c>
      <c r="D90">
        <v>1.39</v>
      </c>
      <c r="E90">
        <v>0.43</v>
      </c>
      <c r="F90" s="44">
        <f>D90/E90</f>
        <v>3.2325581395348837</v>
      </c>
      <c r="J90">
        <v>0.6</v>
      </c>
      <c r="K90">
        <v>0.185</v>
      </c>
      <c r="L90" s="44">
        <f>J90/K90</f>
        <v>3.243243243243243</v>
      </c>
    </row>
    <row r="91" spans="1:12" ht="12.75">
      <c r="A91" s="71"/>
      <c r="B91" t="s">
        <v>107</v>
      </c>
      <c r="C91" t="str">
        <f t="shared" si="9"/>
        <v>MERCADONA</v>
      </c>
      <c r="J91">
        <v>0.47</v>
      </c>
      <c r="K91">
        <v>1</v>
      </c>
      <c r="L91" s="44">
        <f>J91/K91</f>
        <v>0.47</v>
      </c>
    </row>
    <row r="92" ht="12.75">
      <c r="C92" t="str">
        <f t="shared" si="9"/>
        <v>IGUAL</v>
      </c>
    </row>
    <row r="93" spans="1:12" ht="12.75">
      <c r="A93" s="69" t="s">
        <v>108</v>
      </c>
      <c r="B93" t="s">
        <v>109</v>
      </c>
      <c r="C93" t="str">
        <f t="shared" si="9"/>
        <v>MERCADONA</v>
      </c>
      <c r="D93">
        <v>1.49</v>
      </c>
      <c r="E93">
        <v>0.5</v>
      </c>
      <c r="F93" s="44">
        <f>D93/E93</f>
        <v>2.98</v>
      </c>
      <c r="J93">
        <v>1.45</v>
      </c>
      <c r="K93">
        <v>0.5</v>
      </c>
      <c r="L93" s="44">
        <f>J93/K93</f>
        <v>2.9</v>
      </c>
    </row>
    <row r="94" spans="1:12" ht="12.75">
      <c r="A94" s="69"/>
      <c r="B94" t="s">
        <v>110</v>
      </c>
      <c r="C94" t="str">
        <f t="shared" si="9"/>
        <v>MERCADONA</v>
      </c>
      <c r="J94">
        <v>2.1</v>
      </c>
      <c r="K94">
        <v>0.5</v>
      </c>
      <c r="L94" s="44">
        <f>J94/K94</f>
        <v>4.2</v>
      </c>
    </row>
    <row r="95" spans="1:6" ht="12.75">
      <c r="A95" s="69"/>
      <c r="B95" t="s">
        <v>111</v>
      </c>
      <c r="C95" t="str">
        <f t="shared" si="9"/>
        <v>LIDL</v>
      </c>
      <c r="D95">
        <v>1.49</v>
      </c>
      <c r="E95">
        <v>0.5</v>
      </c>
      <c r="F95" s="44">
        <f>D95/E95</f>
        <v>2.98</v>
      </c>
    </row>
    <row r="96" spans="1:12" ht="12.75">
      <c r="A96" s="69"/>
      <c r="B96" t="s">
        <v>112</v>
      </c>
      <c r="C96" t="str">
        <f t="shared" si="9"/>
        <v>MERCADONA</v>
      </c>
      <c r="J96">
        <v>1.75</v>
      </c>
      <c r="K96">
        <v>0.5</v>
      </c>
      <c r="L96" s="44">
        <f>J96/K96</f>
        <v>3.5</v>
      </c>
    </row>
    <row r="97" spans="1:6" ht="12.75">
      <c r="A97" s="69"/>
      <c r="B97" t="s">
        <v>113</v>
      </c>
      <c r="C97" t="str">
        <f t="shared" si="9"/>
        <v>LIDL</v>
      </c>
      <c r="D97">
        <v>1.19</v>
      </c>
      <c r="E97">
        <v>0.45</v>
      </c>
      <c r="F97" s="44">
        <f>D97/E97</f>
        <v>2.6444444444444444</v>
      </c>
    </row>
    <row r="98" spans="1:12" ht="12.75">
      <c r="A98" s="69"/>
      <c r="B98" t="s">
        <v>114</v>
      </c>
      <c r="C98" t="str">
        <f t="shared" si="9"/>
        <v>LIDL</v>
      </c>
      <c r="D98">
        <v>0.99</v>
      </c>
      <c r="E98">
        <v>0.5</v>
      </c>
      <c r="F98" s="44">
        <f>D98/E98</f>
        <v>1.98</v>
      </c>
      <c r="J98">
        <v>1.05</v>
      </c>
      <c r="K98">
        <v>0.5</v>
      </c>
      <c r="L98" s="44">
        <f aca="true" t="shared" si="12" ref="L98:L104">J98/K98</f>
        <v>2.1</v>
      </c>
    </row>
    <row r="99" spans="1:12" ht="12.75">
      <c r="A99" s="69"/>
      <c r="B99" t="s">
        <v>115</v>
      </c>
      <c r="C99" t="str">
        <f t="shared" si="9"/>
        <v>LIDL</v>
      </c>
      <c r="D99">
        <v>0.69</v>
      </c>
      <c r="E99">
        <v>0.3</v>
      </c>
      <c r="F99" s="44">
        <f>D99/E99</f>
        <v>2.3</v>
      </c>
      <c r="J99">
        <v>1</v>
      </c>
      <c r="K99">
        <v>0.4</v>
      </c>
      <c r="L99" s="44">
        <f t="shared" si="12"/>
        <v>2.5</v>
      </c>
    </row>
    <row r="100" spans="1:14" ht="12.75">
      <c r="A100" s="69"/>
      <c r="B100" t="s">
        <v>116</v>
      </c>
      <c r="C100" t="str">
        <f t="shared" si="9"/>
        <v>LIDL</v>
      </c>
      <c r="D100">
        <v>0.79</v>
      </c>
      <c r="E100">
        <v>0.22</v>
      </c>
      <c r="F100" s="44">
        <f>D100/E100</f>
        <v>3.5909090909090913</v>
      </c>
      <c r="J100">
        <v>1.5</v>
      </c>
      <c r="K100">
        <v>0.35</v>
      </c>
      <c r="L100" s="44">
        <f t="shared" si="12"/>
        <v>4.285714285714286</v>
      </c>
      <c r="N100" t="s">
        <v>117</v>
      </c>
    </row>
    <row r="101" spans="1:12" ht="12.75">
      <c r="A101" s="69"/>
      <c r="B101" t="s">
        <v>118</v>
      </c>
      <c r="C101" t="str">
        <f t="shared" si="9"/>
        <v>MERCADONA</v>
      </c>
      <c r="J101">
        <v>1.2</v>
      </c>
      <c r="K101">
        <v>0.615</v>
      </c>
      <c r="L101" s="44">
        <f t="shared" si="12"/>
        <v>1.951219512195122</v>
      </c>
    </row>
    <row r="102" spans="1:12" ht="12.75">
      <c r="A102" s="69"/>
      <c r="B102" t="s">
        <v>119</v>
      </c>
      <c r="C102" t="str">
        <f t="shared" si="9"/>
        <v>MERCADONA</v>
      </c>
      <c r="J102">
        <v>0.95</v>
      </c>
      <c r="K102">
        <v>0.33</v>
      </c>
      <c r="L102" s="44">
        <f t="shared" si="12"/>
        <v>2.8787878787878785</v>
      </c>
    </row>
    <row r="103" spans="1:12" ht="12.75">
      <c r="A103" s="69"/>
      <c r="B103" t="s">
        <v>120</v>
      </c>
      <c r="C103" t="str">
        <f t="shared" si="9"/>
        <v>MERCADONA</v>
      </c>
      <c r="D103">
        <v>4.29</v>
      </c>
      <c r="E103">
        <v>0.65</v>
      </c>
      <c r="F103" s="44">
        <f aca="true" t="shared" si="13" ref="F103:F109">D103/E103</f>
        <v>6.6</v>
      </c>
      <c r="J103" s="47">
        <v>1.1</v>
      </c>
      <c r="K103" s="47">
        <v>0.435</v>
      </c>
      <c r="L103" s="48">
        <f t="shared" si="12"/>
        <v>2.528735632183908</v>
      </c>
    </row>
    <row r="104" spans="1:12" ht="12.75">
      <c r="A104" s="69"/>
      <c r="B104" t="s">
        <v>121</v>
      </c>
      <c r="C104" t="str">
        <f t="shared" si="9"/>
        <v>LIDL</v>
      </c>
      <c r="D104">
        <v>1.09</v>
      </c>
      <c r="E104">
        <v>0.65</v>
      </c>
      <c r="F104" s="44">
        <f t="shared" si="13"/>
        <v>1.676923076923077</v>
      </c>
      <c r="J104" s="47">
        <v>1.1</v>
      </c>
      <c r="K104" s="47">
        <v>0.435</v>
      </c>
      <c r="L104" s="48">
        <f t="shared" si="12"/>
        <v>2.528735632183908</v>
      </c>
    </row>
    <row r="105" spans="1:6" ht="12.75">
      <c r="A105" s="69"/>
      <c r="B105" t="s">
        <v>122</v>
      </c>
      <c r="C105" t="str">
        <f t="shared" si="9"/>
        <v>LIDL</v>
      </c>
      <c r="D105">
        <v>0.99</v>
      </c>
      <c r="E105">
        <v>0.45</v>
      </c>
      <c r="F105" s="44">
        <f t="shared" si="13"/>
        <v>2.1999999999999997</v>
      </c>
    </row>
    <row r="106" spans="1:14" ht="12.75">
      <c r="A106" s="69"/>
      <c r="B106" t="s">
        <v>123</v>
      </c>
      <c r="C106" t="str">
        <f t="shared" si="9"/>
        <v>LIDL</v>
      </c>
      <c r="D106">
        <v>2.19</v>
      </c>
      <c r="E106">
        <v>0.75</v>
      </c>
      <c r="F106" s="44">
        <f t="shared" si="13"/>
        <v>2.92</v>
      </c>
      <c r="J106">
        <v>1.89</v>
      </c>
      <c r="K106">
        <v>0.5</v>
      </c>
      <c r="L106" s="44">
        <f>J106/K106</f>
        <v>3.78</v>
      </c>
      <c r="N106" t="s">
        <v>124</v>
      </c>
    </row>
    <row r="107" spans="1:12" ht="12.75">
      <c r="A107" s="69"/>
      <c r="B107" t="s">
        <v>263</v>
      </c>
      <c r="C107" t="str">
        <f t="shared" si="9"/>
        <v>MERCADONA</v>
      </c>
      <c r="D107">
        <v>0.99</v>
      </c>
      <c r="E107">
        <v>0.35</v>
      </c>
      <c r="F107" s="44">
        <f t="shared" si="13"/>
        <v>2.8285714285714287</v>
      </c>
      <c r="J107">
        <v>1.31</v>
      </c>
      <c r="K107">
        <v>0.5</v>
      </c>
      <c r="L107" s="44">
        <f>J107/K107</f>
        <v>2.62</v>
      </c>
    </row>
    <row r="108" spans="1:12" ht="12.75">
      <c r="A108" s="69"/>
      <c r="B108" t="s">
        <v>125</v>
      </c>
      <c r="C108" t="str">
        <f t="shared" si="9"/>
        <v>LIDL</v>
      </c>
      <c r="D108">
        <v>0.69</v>
      </c>
      <c r="E108">
        <v>0.6</v>
      </c>
      <c r="F108" s="44">
        <f t="shared" si="13"/>
        <v>1.15</v>
      </c>
      <c r="J108">
        <v>1.15</v>
      </c>
      <c r="K108">
        <v>0.82</v>
      </c>
      <c r="L108" s="44">
        <f>J108/K108</f>
        <v>1.4024390243902438</v>
      </c>
    </row>
    <row r="109" spans="1:12" ht="12.75">
      <c r="A109" s="69"/>
      <c r="B109" t="s">
        <v>126</v>
      </c>
      <c r="C109" t="str">
        <f t="shared" si="9"/>
        <v>LIDL</v>
      </c>
      <c r="D109">
        <v>1.39</v>
      </c>
      <c r="E109">
        <v>0.5</v>
      </c>
      <c r="F109" s="44">
        <f t="shared" si="13"/>
        <v>2.78</v>
      </c>
      <c r="J109">
        <v>1.49</v>
      </c>
      <c r="K109">
        <v>0.5</v>
      </c>
      <c r="L109" s="44">
        <f>J109/K109</f>
        <v>2.98</v>
      </c>
    </row>
    <row r="110" spans="1:12" ht="12.75">
      <c r="A110" s="69"/>
      <c r="B110" t="s">
        <v>127</v>
      </c>
      <c r="C110" t="str">
        <f t="shared" si="9"/>
        <v>IGUAL</v>
      </c>
      <c r="D110">
        <v>0.99</v>
      </c>
      <c r="E110" s="45" t="s">
        <v>128</v>
      </c>
      <c r="F110" s="44">
        <f>D110/1.5</f>
        <v>0.66</v>
      </c>
      <c r="J110">
        <v>0.66</v>
      </c>
      <c r="K110" s="45" t="s">
        <v>129</v>
      </c>
      <c r="L110" s="44">
        <f aca="true" t="shared" si="14" ref="L110:L121">J110/1</f>
        <v>0.66</v>
      </c>
    </row>
    <row r="111" spans="1:12" ht="12.75">
      <c r="A111" s="69"/>
      <c r="B111" t="s">
        <v>130</v>
      </c>
      <c r="C111" t="str">
        <f t="shared" si="9"/>
        <v>MERCADONA</v>
      </c>
      <c r="E111" s="45"/>
      <c r="J111" s="49">
        <v>0.82</v>
      </c>
      <c r="K111" s="49" t="s">
        <v>129</v>
      </c>
      <c r="L111" s="44">
        <f t="shared" si="14"/>
        <v>0.82</v>
      </c>
    </row>
    <row r="112" spans="1:12" ht="12.75">
      <c r="A112" s="69"/>
      <c r="B112" t="s">
        <v>131</v>
      </c>
      <c r="C112" t="str">
        <f t="shared" si="9"/>
        <v>LIDL</v>
      </c>
      <c r="D112">
        <v>0.79</v>
      </c>
      <c r="E112" s="45" t="s">
        <v>128</v>
      </c>
      <c r="F112" s="44">
        <f>D112/1.5</f>
        <v>0.5266666666666667</v>
      </c>
      <c r="J112" s="47">
        <v>0.56</v>
      </c>
      <c r="K112" s="49" t="s">
        <v>129</v>
      </c>
      <c r="L112" s="48">
        <f t="shared" si="14"/>
        <v>0.56</v>
      </c>
    </row>
    <row r="113" spans="1:12" ht="12.75">
      <c r="A113" s="69"/>
      <c r="B113" t="s">
        <v>132</v>
      </c>
      <c r="C113" t="str">
        <f t="shared" si="9"/>
        <v>MERCADONA</v>
      </c>
      <c r="D113">
        <v>0.89</v>
      </c>
      <c r="E113" s="45" t="s">
        <v>128</v>
      </c>
      <c r="F113" s="44">
        <f>D113/1.5</f>
        <v>0.5933333333333334</v>
      </c>
      <c r="J113" s="47">
        <v>0.56</v>
      </c>
      <c r="K113" s="49" t="s">
        <v>129</v>
      </c>
      <c r="L113" s="48">
        <f t="shared" si="14"/>
        <v>0.56</v>
      </c>
    </row>
    <row r="114" spans="1:12" ht="12.75">
      <c r="A114" s="69"/>
      <c r="B114" t="s">
        <v>133</v>
      </c>
      <c r="C114" t="str">
        <f t="shared" si="9"/>
        <v>MERCADONA</v>
      </c>
      <c r="E114" s="45"/>
      <c r="J114" s="49">
        <v>0.75</v>
      </c>
      <c r="K114" s="49" t="s">
        <v>129</v>
      </c>
      <c r="L114" s="44">
        <f t="shared" si="14"/>
        <v>0.75</v>
      </c>
    </row>
    <row r="115" spans="1:12" ht="12.75">
      <c r="A115" s="69"/>
      <c r="B115" t="s">
        <v>134</v>
      </c>
      <c r="C115" t="str">
        <f t="shared" si="9"/>
        <v>MERCADONA</v>
      </c>
      <c r="E115" s="45"/>
      <c r="J115" s="49">
        <v>0.67</v>
      </c>
      <c r="K115" s="49" t="s">
        <v>129</v>
      </c>
      <c r="L115" s="44">
        <f t="shared" si="14"/>
        <v>0.67</v>
      </c>
    </row>
    <row r="116" spans="1:12" ht="12.75">
      <c r="A116" s="69"/>
      <c r="B116" t="s">
        <v>135</v>
      </c>
      <c r="C116" t="str">
        <f t="shared" si="9"/>
        <v>LIDL</v>
      </c>
      <c r="D116">
        <v>0.79</v>
      </c>
      <c r="E116" s="45" t="s">
        <v>128</v>
      </c>
      <c r="F116" s="44">
        <f>D116/1.5</f>
        <v>0.5266666666666667</v>
      </c>
      <c r="J116">
        <v>0.57</v>
      </c>
      <c r="K116" s="45" t="s">
        <v>129</v>
      </c>
      <c r="L116" s="44">
        <f t="shared" si="14"/>
        <v>0.57</v>
      </c>
    </row>
    <row r="117" spans="1:12" ht="12.75">
      <c r="A117" s="69"/>
      <c r="B117" t="s">
        <v>136</v>
      </c>
      <c r="C117" t="str">
        <f t="shared" si="9"/>
        <v>MERCADONA</v>
      </c>
      <c r="E117" s="45"/>
      <c r="J117" s="49">
        <v>0.85</v>
      </c>
      <c r="K117" s="49" t="s">
        <v>129</v>
      </c>
      <c r="L117" s="44">
        <f t="shared" si="14"/>
        <v>0.85</v>
      </c>
    </row>
    <row r="118" spans="1:12" ht="12.75">
      <c r="A118" s="69"/>
      <c r="B118" t="s">
        <v>137</v>
      </c>
      <c r="C118" t="str">
        <f t="shared" si="9"/>
        <v>MERCADONA</v>
      </c>
      <c r="J118">
        <v>1.55</v>
      </c>
      <c r="K118" s="45" t="s">
        <v>129</v>
      </c>
      <c r="L118" s="44">
        <f t="shared" si="14"/>
        <v>1.55</v>
      </c>
    </row>
    <row r="119" spans="1:12" ht="12.75">
      <c r="A119" s="69"/>
      <c r="B119" t="s">
        <v>138</v>
      </c>
      <c r="C119" t="str">
        <f t="shared" si="9"/>
        <v>MERCADONA</v>
      </c>
      <c r="J119">
        <v>1.2</v>
      </c>
      <c r="K119" s="45" t="s">
        <v>129</v>
      </c>
      <c r="L119" s="44">
        <f t="shared" si="14"/>
        <v>1.2</v>
      </c>
    </row>
    <row r="120" spans="1:12" ht="12.75">
      <c r="A120" s="69"/>
      <c r="B120" t="s">
        <v>139</v>
      </c>
      <c r="C120" t="str">
        <f t="shared" si="9"/>
        <v>MERCADONA</v>
      </c>
      <c r="J120">
        <v>1.38</v>
      </c>
      <c r="K120" s="45" t="s">
        <v>129</v>
      </c>
      <c r="L120" s="44">
        <f t="shared" si="14"/>
        <v>1.38</v>
      </c>
    </row>
    <row r="121" spans="1:12" ht="12.75">
      <c r="A121" s="69"/>
      <c r="B121" t="s">
        <v>140</v>
      </c>
      <c r="C121" t="str">
        <f t="shared" si="9"/>
        <v>MERCADONA</v>
      </c>
      <c r="E121" s="45"/>
      <c r="J121" s="49">
        <v>0.8</v>
      </c>
      <c r="K121" s="49" t="s">
        <v>129</v>
      </c>
      <c r="L121" s="44">
        <f t="shared" si="14"/>
        <v>0.8</v>
      </c>
    </row>
    <row r="122" spans="1:5" ht="12.75">
      <c r="A122" s="43"/>
      <c r="C122" t="str">
        <f t="shared" si="9"/>
        <v>IGUAL</v>
      </c>
      <c r="E122" s="45"/>
    </row>
    <row r="123" spans="1:12" ht="12.75">
      <c r="A123" s="69" t="s">
        <v>141</v>
      </c>
      <c r="B123" t="s">
        <v>142</v>
      </c>
      <c r="C123" t="str">
        <f t="shared" si="9"/>
        <v>MERCADONA</v>
      </c>
      <c r="E123" s="45"/>
      <c r="J123">
        <v>0.99</v>
      </c>
      <c r="K123" s="45" t="s">
        <v>129</v>
      </c>
      <c r="L123" s="44">
        <f>J123/1</f>
        <v>0.99</v>
      </c>
    </row>
    <row r="124" spans="1:12" ht="12.75">
      <c r="A124" s="69"/>
      <c r="B124" t="s">
        <v>143</v>
      </c>
      <c r="C124" t="str">
        <f t="shared" si="9"/>
        <v>MERCADONA</v>
      </c>
      <c r="E124" s="45"/>
      <c r="J124" s="49">
        <v>0.88</v>
      </c>
      <c r="K124" s="50">
        <v>6</v>
      </c>
      <c r="L124" s="44">
        <f>J124/K124</f>
        <v>0.14666666666666667</v>
      </c>
    </row>
    <row r="125" spans="1:12" ht="12.75">
      <c r="A125" s="69"/>
      <c r="B125" t="s">
        <v>143</v>
      </c>
      <c r="C125" t="str">
        <f t="shared" si="9"/>
        <v>LIDL</v>
      </c>
      <c r="D125">
        <v>1.19</v>
      </c>
      <c r="E125" s="45" t="s">
        <v>144</v>
      </c>
      <c r="F125" s="44">
        <f>D125/12</f>
        <v>0.09916666666666667</v>
      </c>
      <c r="J125" s="49">
        <v>1.29</v>
      </c>
      <c r="K125" s="50">
        <v>12</v>
      </c>
      <c r="L125" s="44">
        <f>J125/12</f>
        <v>0.1075</v>
      </c>
    </row>
    <row r="126" spans="1:12" ht="12.75">
      <c r="A126" s="69"/>
      <c r="B126" t="s">
        <v>145</v>
      </c>
      <c r="C126" t="str">
        <f t="shared" si="9"/>
        <v>LIDL</v>
      </c>
      <c r="D126">
        <v>1.05</v>
      </c>
      <c r="E126" s="45" t="s">
        <v>144</v>
      </c>
      <c r="F126" s="44">
        <f>D126/12</f>
        <v>0.08750000000000001</v>
      </c>
      <c r="J126" s="49">
        <v>1.12</v>
      </c>
      <c r="K126" s="50">
        <v>12</v>
      </c>
      <c r="L126" s="44">
        <f>J126/12</f>
        <v>0.09333333333333334</v>
      </c>
    </row>
    <row r="127" ht="12.75">
      <c r="C127" t="str">
        <f t="shared" si="9"/>
        <v>IGUAL</v>
      </c>
    </row>
    <row r="128" spans="1:14" ht="12.75" customHeight="1">
      <c r="A128" s="69" t="s">
        <v>146</v>
      </c>
      <c r="B128" t="s">
        <v>147</v>
      </c>
      <c r="C128" t="str">
        <f t="shared" si="9"/>
        <v>LIDL</v>
      </c>
      <c r="D128">
        <v>0.19</v>
      </c>
      <c r="E128">
        <v>0.2</v>
      </c>
      <c r="F128" s="44">
        <f>D128/E128</f>
        <v>0.95</v>
      </c>
      <c r="H128" t="s">
        <v>148</v>
      </c>
      <c r="J128">
        <v>1.08</v>
      </c>
      <c r="K128">
        <v>0.46</v>
      </c>
      <c r="L128" s="44">
        <f>J128/K128</f>
        <v>2.347826086956522</v>
      </c>
      <c r="N128" t="s">
        <v>149</v>
      </c>
    </row>
    <row r="129" spans="1:12" ht="12.75">
      <c r="A129" s="69"/>
      <c r="B129" t="s">
        <v>150</v>
      </c>
      <c r="C129" t="str">
        <f t="shared" si="9"/>
        <v>MERCADONA</v>
      </c>
      <c r="J129">
        <v>3</v>
      </c>
      <c r="K129" s="45" t="s">
        <v>151</v>
      </c>
      <c r="L129" s="44">
        <f>J129/4</f>
        <v>0.75</v>
      </c>
    </row>
    <row r="130" spans="1:12" ht="12.75" customHeight="1">
      <c r="A130" s="69"/>
      <c r="B130" t="s">
        <v>152</v>
      </c>
      <c r="C130" t="str">
        <f t="shared" si="9"/>
        <v>MERCADONA</v>
      </c>
      <c r="J130">
        <v>0.98</v>
      </c>
      <c r="K130" s="45" t="s">
        <v>129</v>
      </c>
      <c r="L130" s="44">
        <f>J130/1</f>
        <v>0.98</v>
      </c>
    </row>
    <row r="131" spans="1:12" ht="12.75" customHeight="1">
      <c r="A131" s="69"/>
      <c r="B131" t="s">
        <v>153</v>
      </c>
      <c r="C131" t="str">
        <f aca="true" t="shared" si="15" ref="C131:C192">IF(F131=L131,"IGUAL",IF(F131="",$J$1,IF(L131="",$D$1,IF(F131&lt;L131,$D$1,$J$1))))</f>
        <v>LIDL</v>
      </c>
      <c r="D131">
        <v>0.99</v>
      </c>
      <c r="E131">
        <v>0.25</v>
      </c>
      <c r="F131" s="44">
        <f>D131/E131</f>
        <v>3.96</v>
      </c>
      <c r="J131">
        <v>1.05</v>
      </c>
      <c r="K131">
        <v>0.25</v>
      </c>
      <c r="L131" s="44">
        <f>J131/K131</f>
        <v>4.2</v>
      </c>
    </row>
    <row r="132" spans="1:12" ht="12.75">
      <c r="A132" s="69"/>
      <c r="B132" t="s">
        <v>154</v>
      </c>
      <c r="C132" t="str">
        <f t="shared" si="15"/>
        <v>LIDL</v>
      </c>
      <c r="D132">
        <v>0.59</v>
      </c>
      <c r="E132">
        <v>0.5</v>
      </c>
      <c r="F132" s="44">
        <f>D132/E132</f>
        <v>1.18</v>
      </c>
      <c r="J132">
        <v>0.65</v>
      </c>
      <c r="K132">
        <v>0.5</v>
      </c>
      <c r="L132" s="44">
        <f>J132/K132</f>
        <v>1.3</v>
      </c>
    </row>
    <row r="133" spans="1:12" ht="12.75">
      <c r="A133" s="69"/>
      <c r="B133" t="s">
        <v>155</v>
      </c>
      <c r="C133" t="str">
        <f t="shared" si="15"/>
        <v>MERCADONA</v>
      </c>
      <c r="J133">
        <v>0.65</v>
      </c>
      <c r="K133">
        <v>0.248</v>
      </c>
      <c r="L133" s="44">
        <f>J133/K133</f>
        <v>2.620967741935484</v>
      </c>
    </row>
    <row r="134" spans="1:6" ht="12.75">
      <c r="A134" s="69"/>
      <c r="B134" t="s">
        <v>156</v>
      </c>
      <c r="C134" t="str">
        <f t="shared" si="15"/>
        <v>LIDL</v>
      </c>
      <c r="D134">
        <v>1.29</v>
      </c>
      <c r="E134">
        <v>0.5</v>
      </c>
      <c r="F134" s="44">
        <f>D134/E134</f>
        <v>2.58</v>
      </c>
    </row>
    <row r="135" spans="1:8" ht="12.75">
      <c r="A135" s="69"/>
      <c r="B135" t="s">
        <v>157</v>
      </c>
      <c r="C135" t="str">
        <f t="shared" si="15"/>
        <v>LIDL</v>
      </c>
      <c r="D135">
        <v>0.45</v>
      </c>
      <c r="E135">
        <v>0.125</v>
      </c>
      <c r="F135" s="44">
        <f>D135/E135</f>
        <v>3.6</v>
      </c>
      <c r="H135" t="s">
        <v>36</v>
      </c>
    </row>
    <row r="136" spans="1:12" ht="12.75">
      <c r="A136" s="69"/>
      <c r="B136" t="s">
        <v>158</v>
      </c>
      <c r="C136" t="str">
        <f t="shared" si="15"/>
        <v>MERCADONA</v>
      </c>
      <c r="J136">
        <v>1.35</v>
      </c>
      <c r="K136">
        <v>0.5</v>
      </c>
      <c r="L136" s="44">
        <f>J136/K136</f>
        <v>2.7</v>
      </c>
    </row>
    <row r="137" spans="1:12" ht="12.75">
      <c r="A137" s="69"/>
      <c r="B137" t="s">
        <v>159</v>
      </c>
      <c r="C137" t="str">
        <f t="shared" si="15"/>
        <v>MERCADONA</v>
      </c>
      <c r="D137">
        <v>2.79</v>
      </c>
      <c r="E137">
        <v>0.25</v>
      </c>
      <c r="F137" s="44">
        <f>D137/E137</f>
        <v>11.16</v>
      </c>
      <c r="J137">
        <v>2.79</v>
      </c>
      <c r="K137">
        <v>0.33</v>
      </c>
      <c r="L137" s="44">
        <f>J137/K137</f>
        <v>8.454545454545455</v>
      </c>
    </row>
    <row r="138" spans="1:12" ht="12.75">
      <c r="A138" s="69"/>
      <c r="B138" t="s">
        <v>160</v>
      </c>
      <c r="C138" t="str">
        <f t="shared" si="15"/>
        <v>LIDL</v>
      </c>
      <c r="D138">
        <v>0.99</v>
      </c>
      <c r="E138">
        <v>0.75</v>
      </c>
      <c r="F138" s="44">
        <f>D138/E138</f>
        <v>1.32</v>
      </c>
      <c r="J138">
        <v>1.1</v>
      </c>
      <c r="K138">
        <v>0.75</v>
      </c>
      <c r="L138" s="44">
        <f>J138/K138</f>
        <v>1.4666666666666668</v>
      </c>
    </row>
    <row r="139" spans="1:6" ht="12.75">
      <c r="A139" s="69"/>
      <c r="B139" t="s">
        <v>161</v>
      </c>
      <c r="C139" t="str">
        <f t="shared" si="15"/>
        <v>LIDL</v>
      </c>
      <c r="D139">
        <v>0.65</v>
      </c>
      <c r="E139">
        <v>0.5</v>
      </c>
      <c r="F139" s="44">
        <f>D139/E139</f>
        <v>1.3</v>
      </c>
    </row>
    <row r="140" spans="1:8" ht="12.75">
      <c r="A140" s="69"/>
      <c r="B140" t="s">
        <v>161</v>
      </c>
      <c r="C140" t="str">
        <f t="shared" si="15"/>
        <v>LIDL</v>
      </c>
      <c r="D140">
        <v>0.32</v>
      </c>
      <c r="E140">
        <v>0.15</v>
      </c>
      <c r="F140" s="44">
        <f>D140/E140</f>
        <v>2.1333333333333333</v>
      </c>
      <c r="H140" t="s">
        <v>36</v>
      </c>
    </row>
    <row r="141" spans="1:12" ht="12.75">
      <c r="A141" s="69"/>
      <c r="B141" t="s">
        <v>162</v>
      </c>
      <c r="C141" t="str">
        <f t="shared" si="15"/>
        <v>MERCADONA</v>
      </c>
      <c r="J141">
        <v>0.7</v>
      </c>
      <c r="K141">
        <v>0.5</v>
      </c>
      <c r="L141" s="44">
        <f>J141/K141</f>
        <v>1.4</v>
      </c>
    </row>
    <row r="142" spans="1:14" ht="12.75">
      <c r="A142" s="69"/>
      <c r="B142" t="s">
        <v>163</v>
      </c>
      <c r="C142" t="str">
        <f t="shared" si="15"/>
        <v>MERCADONA</v>
      </c>
      <c r="D142">
        <v>1.05</v>
      </c>
      <c r="E142">
        <v>0.9</v>
      </c>
      <c r="F142" s="44">
        <f>D142/E142</f>
        <v>1.1666666666666667</v>
      </c>
      <c r="H142" t="s">
        <v>164</v>
      </c>
      <c r="J142">
        <v>1.1</v>
      </c>
      <c r="K142">
        <v>1</v>
      </c>
      <c r="L142" s="44">
        <f>J142/K142</f>
        <v>1.1</v>
      </c>
      <c r="N142" t="s">
        <v>165</v>
      </c>
    </row>
    <row r="143" ht="12.75">
      <c r="C143" t="str">
        <f t="shared" si="15"/>
        <v>IGUAL</v>
      </c>
    </row>
    <row r="144" spans="1:12" ht="12.75">
      <c r="A144" s="69" t="s">
        <v>166</v>
      </c>
      <c r="B144" t="s">
        <v>167</v>
      </c>
      <c r="C144" t="str">
        <f t="shared" si="15"/>
        <v>MERCADONA</v>
      </c>
      <c r="D144">
        <v>2.39</v>
      </c>
      <c r="E144">
        <v>0.55</v>
      </c>
      <c r="F144" s="44">
        <f>D144/E144</f>
        <v>4.345454545454546</v>
      </c>
      <c r="J144">
        <v>3.8</v>
      </c>
      <c r="K144">
        <v>1</v>
      </c>
      <c r="L144" s="44">
        <f>J144/K144</f>
        <v>3.8</v>
      </c>
    </row>
    <row r="145" spans="1:12" ht="12.75">
      <c r="A145" s="69"/>
      <c r="B145" t="s">
        <v>168</v>
      </c>
      <c r="C145" t="str">
        <f t="shared" si="15"/>
        <v>MERCADONA</v>
      </c>
      <c r="J145">
        <v>2.1</v>
      </c>
      <c r="K145">
        <v>0.4</v>
      </c>
      <c r="L145" s="44">
        <f>J145/K145</f>
        <v>5.25</v>
      </c>
    </row>
    <row r="146" spans="1:12" ht="12.75">
      <c r="A146" s="69"/>
      <c r="B146" t="s">
        <v>168</v>
      </c>
      <c r="C146" t="str">
        <f t="shared" si="15"/>
        <v>MERCADONA</v>
      </c>
      <c r="J146">
        <v>4.3</v>
      </c>
      <c r="K146">
        <v>1</v>
      </c>
      <c r="L146" s="44">
        <f>J146/K146</f>
        <v>4.3</v>
      </c>
    </row>
    <row r="147" spans="1:6" ht="12.75">
      <c r="A147" s="69"/>
      <c r="B147" t="s">
        <v>169</v>
      </c>
      <c r="C147" t="str">
        <f t="shared" si="15"/>
        <v>LIDL</v>
      </c>
      <c r="D147">
        <v>3.09</v>
      </c>
      <c r="E147">
        <v>0.7</v>
      </c>
      <c r="F147" s="44">
        <f aca="true" t="shared" si="16" ref="F147:F152">D147/E147</f>
        <v>4.414285714285715</v>
      </c>
    </row>
    <row r="148" spans="1:12" ht="12.75">
      <c r="A148" s="69"/>
      <c r="B148" t="s">
        <v>170</v>
      </c>
      <c r="C148" t="str">
        <f t="shared" si="15"/>
        <v>MERCADONA</v>
      </c>
      <c r="D148">
        <v>3.69</v>
      </c>
      <c r="E148">
        <v>0.7</v>
      </c>
      <c r="F148" s="44">
        <f t="shared" si="16"/>
        <v>5.271428571428571</v>
      </c>
      <c r="J148">
        <v>5.25</v>
      </c>
      <c r="K148">
        <v>1</v>
      </c>
      <c r="L148" s="44">
        <f>J148/K148</f>
        <v>5.25</v>
      </c>
    </row>
    <row r="149" spans="1:8" ht="12.75">
      <c r="A149" s="69"/>
      <c r="B149" t="s">
        <v>171</v>
      </c>
      <c r="C149" t="str">
        <f t="shared" si="15"/>
        <v>LIDL</v>
      </c>
      <c r="D149">
        <v>5.29</v>
      </c>
      <c r="E149">
        <v>1.2</v>
      </c>
      <c r="F149" s="44">
        <f t="shared" si="16"/>
        <v>4.408333333333333</v>
      </c>
      <c r="H149" t="s">
        <v>172</v>
      </c>
    </row>
    <row r="150" spans="1:12" ht="12.75">
      <c r="A150" s="69"/>
      <c r="B150" t="s">
        <v>173</v>
      </c>
      <c r="C150" t="str">
        <f t="shared" si="15"/>
        <v>LIDL</v>
      </c>
      <c r="D150">
        <v>2.79</v>
      </c>
      <c r="E150">
        <v>0.8</v>
      </c>
      <c r="F150" s="44">
        <f t="shared" si="16"/>
        <v>3.4875</v>
      </c>
      <c r="G150">
        <v>3.59</v>
      </c>
      <c r="J150">
        <v>4.3</v>
      </c>
      <c r="K150">
        <v>1</v>
      </c>
      <c r="L150" s="44">
        <f>J150/K150</f>
        <v>4.3</v>
      </c>
    </row>
    <row r="151" spans="1:12" ht="12.75">
      <c r="A151" s="69"/>
      <c r="B151" t="s">
        <v>174</v>
      </c>
      <c r="C151" t="str">
        <f t="shared" si="15"/>
        <v>MERCADONA</v>
      </c>
      <c r="D151">
        <v>3.39</v>
      </c>
      <c r="E151">
        <v>0.4</v>
      </c>
      <c r="F151" s="44">
        <f t="shared" si="16"/>
        <v>8.475</v>
      </c>
      <c r="J151">
        <v>7.6</v>
      </c>
      <c r="K151">
        <v>1</v>
      </c>
      <c r="L151" s="44">
        <f>J151/K151</f>
        <v>7.6</v>
      </c>
    </row>
    <row r="152" spans="1:12" ht="12.75">
      <c r="A152" s="69"/>
      <c r="B152" t="s">
        <v>175</v>
      </c>
      <c r="C152" t="str">
        <f t="shared" si="15"/>
        <v>MERCADONA</v>
      </c>
      <c r="D152">
        <v>3.19</v>
      </c>
      <c r="E152">
        <v>1.1</v>
      </c>
      <c r="F152" s="44">
        <f t="shared" si="16"/>
        <v>2.9</v>
      </c>
      <c r="J152">
        <v>2.59</v>
      </c>
      <c r="K152">
        <v>1</v>
      </c>
      <c r="L152" s="44">
        <f>J152/K152</f>
        <v>2.59</v>
      </c>
    </row>
    <row r="153" spans="1:12" ht="12.75">
      <c r="A153" s="69"/>
      <c r="B153" t="s">
        <v>176</v>
      </c>
      <c r="C153" t="str">
        <f t="shared" si="15"/>
        <v>MERCADONA</v>
      </c>
      <c r="D153">
        <v>2.69</v>
      </c>
      <c r="E153">
        <v>0.4</v>
      </c>
      <c r="F153" s="44">
        <f>D153/E153</f>
        <v>6.725</v>
      </c>
      <c r="J153">
        <v>6.5</v>
      </c>
      <c r="K153">
        <v>1</v>
      </c>
      <c r="L153" s="44">
        <f>J153/K153</f>
        <v>6.5</v>
      </c>
    </row>
    <row r="154" ht="12.75">
      <c r="C154" t="str">
        <f t="shared" si="15"/>
        <v>IGUAL</v>
      </c>
    </row>
    <row r="155" spans="1:8" ht="12.75">
      <c r="A155" s="69" t="s">
        <v>177</v>
      </c>
      <c r="B155" t="s">
        <v>178</v>
      </c>
      <c r="C155" t="str">
        <f t="shared" si="15"/>
        <v>LIDL</v>
      </c>
      <c r="D155">
        <v>1.49</v>
      </c>
      <c r="E155">
        <v>0.45</v>
      </c>
      <c r="F155" s="44">
        <f>D155/E155</f>
        <v>3.311111111111111</v>
      </c>
      <c r="H155" t="s">
        <v>179</v>
      </c>
    </row>
    <row r="156" spans="1:12" ht="12.75">
      <c r="A156" s="69"/>
      <c r="B156" t="s">
        <v>180</v>
      </c>
      <c r="C156" t="str">
        <f t="shared" si="15"/>
        <v>LIDL</v>
      </c>
      <c r="D156">
        <v>1.49</v>
      </c>
      <c r="E156">
        <v>0.5</v>
      </c>
      <c r="F156" s="44">
        <f>D156/E156</f>
        <v>2.98</v>
      </c>
      <c r="J156">
        <v>1.4</v>
      </c>
      <c r="K156">
        <v>0.4</v>
      </c>
      <c r="L156" s="44">
        <f>J156/K156</f>
        <v>3.4999999999999996</v>
      </c>
    </row>
    <row r="157" spans="1:3" ht="12.75">
      <c r="A157" s="69"/>
      <c r="B157" t="s">
        <v>181</v>
      </c>
      <c r="C157" t="str">
        <f t="shared" si="15"/>
        <v>IGUAL</v>
      </c>
    </row>
    <row r="158" spans="1:6" ht="12.75">
      <c r="A158" s="69"/>
      <c r="B158" t="s">
        <v>182</v>
      </c>
      <c r="C158" t="str">
        <f t="shared" si="15"/>
        <v>LIDL</v>
      </c>
      <c r="D158">
        <v>5.99</v>
      </c>
      <c r="E158">
        <v>1</v>
      </c>
      <c r="F158" s="44">
        <f>D158/E158</f>
        <v>5.99</v>
      </c>
    </row>
    <row r="159" spans="1:12" ht="12.75">
      <c r="A159" s="69"/>
      <c r="B159" t="s">
        <v>183</v>
      </c>
      <c r="C159" t="str">
        <f t="shared" si="15"/>
        <v>MERCADONA</v>
      </c>
      <c r="J159">
        <v>2.6</v>
      </c>
      <c r="K159">
        <v>0.2</v>
      </c>
      <c r="L159" s="44">
        <f>J159/K159</f>
        <v>13</v>
      </c>
    </row>
    <row r="160" spans="1:6" ht="12.75">
      <c r="A160" s="69"/>
      <c r="B160" t="s">
        <v>184</v>
      </c>
      <c r="C160" t="str">
        <f t="shared" si="15"/>
        <v>LIDL</v>
      </c>
      <c r="D160">
        <v>3.59</v>
      </c>
      <c r="E160">
        <v>0.4</v>
      </c>
      <c r="F160" s="44">
        <f>D160/E160</f>
        <v>8.975</v>
      </c>
    </row>
    <row r="161" spans="1:6" ht="12.75">
      <c r="A161" s="69"/>
      <c r="B161" t="s">
        <v>185</v>
      </c>
      <c r="C161" t="str">
        <f t="shared" si="15"/>
        <v>LIDL</v>
      </c>
      <c r="D161">
        <v>7.99</v>
      </c>
      <c r="E161">
        <v>1.03</v>
      </c>
      <c r="F161" s="44">
        <f>D161/E161</f>
        <v>7.757281553398058</v>
      </c>
    </row>
    <row r="162" spans="1:12" ht="12.75">
      <c r="A162" s="69"/>
      <c r="B162" t="s">
        <v>186</v>
      </c>
      <c r="C162" t="str">
        <f t="shared" si="15"/>
        <v>MERCADONA</v>
      </c>
      <c r="J162">
        <v>3.5</v>
      </c>
      <c r="K162">
        <v>0.5</v>
      </c>
      <c r="L162" s="44">
        <f>J162/K162</f>
        <v>7</v>
      </c>
    </row>
    <row r="163" spans="1:12" ht="12.75">
      <c r="A163" s="69"/>
      <c r="B163" t="s">
        <v>187</v>
      </c>
      <c r="C163" t="str">
        <f t="shared" si="15"/>
        <v>LIDL</v>
      </c>
      <c r="D163">
        <v>1.29</v>
      </c>
      <c r="E163">
        <v>0.25</v>
      </c>
      <c r="F163" s="44">
        <f>D163/E163</f>
        <v>5.16</v>
      </c>
      <c r="J163">
        <v>2.75</v>
      </c>
      <c r="K163">
        <v>0.5</v>
      </c>
      <c r="L163" s="44">
        <f>J163/K163</f>
        <v>5.5</v>
      </c>
    </row>
    <row r="164" spans="1:12" ht="12.75">
      <c r="A164" s="69"/>
      <c r="B164" t="s">
        <v>188</v>
      </c>
      <c r="C164" t="str">
        <f t="shared" si="15"/>
        <v>MERCADONA</v>
      </c>
      <c r="J164">
        <v>1.35</v>
      </c>
      <c r="K164">
        <v>0.4</v>
      </c>
      <c r="L164" s="44">
        <f>J164/K164</f>
        <v>3.375</v>
      </c>
    </row>
    <row r="165" spans="1:6" ht="12.75">
      <c r="A165" s="69"/>
      <c r="B165" t="s">
        <v>189</v>
      </c>
      <c r="C165" t="str">
        <f t="shared" si="15"/>
        <v>LIDL</v>
      </c>
      <c r="D165">
        <v>4.29</v>
      </c>
      <c r="E165">
        <v>0.6</v>
      </c>
      <c r="F165" s="44">
        <f>D165/E165</f>
        <v>7.15</v>
      </c>
    </row>
    <row r="166" spans="2:6" ht="12.75">
      <c r="B166" t="s">
        <v>217</v>
      </c>
      <c r="C166" t="str">
        <f>IF(F166=L166,"IGUAL",IF(F166="",$J$1,IF(L166="",$D$1,IF(F166&lt;L166,$D$1,$J$1))))</f>
        <v>LIDL</v>
      </c>
      <c r="D166">
        <v>20</v>
      </c>
      <c r="E166" s="45">
        <v>50</v>
      </c>
      <c r="F166" s="44">
        <f>D166/E166</f>
        <v>0.4</v>
      </c>
    </row>
    <row r="167" spans="1:12" ht="12.75">
      <c r="A167" s="69" t="s">
        <v>190</v>
      </c>
      <c r="B167" t="s">
        <v>191</v>
      </c>
      <c r="C167" t="str">
        <f t="shared" si="15"/>
        <v>MERCADONA</v>
      </c>
      <c r="E167" s="45"/>
      <c r="J167">
        <v>1.59</v>
      </c>
      <c r="K167" s="45" t="s">
        <v>128</v>
      </c>
      <c r="L167" s="44">
        <f>J167/1.5</f>
        <v>1.06</v>
      </c>
    </row>
    <row r="168" spans="1:12" ht="12.75">
      <c r="A168" s="69"/>
      <c r="B168" t="s">
        <v>192</v>
      </c>
      <c r="C168" t="str">
        <f t="shared" si="15"/>
        <v>LIDL</v>
      </c>
      <c r="D168">
        <v>6.49</v>
      </c>
      <c r="E168" s="45" t="s">
        <v>193</v>
      </c>
      <c r="F168" s="44">
        <f>D168/54</f>
        <v>0.12018518518518519</v>
      </c>
      <c r="H168" t="s">
        <v>194</v>
      </c>
      <c r="J168">
        <v>6.99</v>
      </c>
      <c r="K168" s="45" t="s">
        <v>195</v>
      </c>
      <c r="L168" s="44">
        <f>J168/50</f>
        <v>0.1398</v>
      </c>
    </row>
    <row r="169" spans="1:6" ht="12.75">
      <c r="A169" s="69"/>
      <c r="B169" t="s">
        <v>196</v>
      </c>
      <c r="C169" t="str">
        <f t="shared" si="15"/>
        <v>LIDL</v>
      </c>
      <c r="D169">
        <v>0.99</v>
      </c>
      <c r="E169" s="45" t="s">
        <v>197</v>
      </c>
      <c r="F169" s="44">
        <f>D169/0.5</f>
        <v>1.98</v>
      </c>
    </row>
    <row r="170" spans="1:12" ht="12.75">
      <c r="A170" s="69"/>
      <c r="B170" t="s">
        <v>198</v>
      </c>
      <c r="C170" t="str">
        <f t="shared" si="15"/>
        <v>LIDL</v>
      </c>
      <c r="D170">
        <v>0.99</v>
      </c>
      <c r="E170" s="45" t="s">
        <v>199</v>
      </c>
      <c r="F170" s="44">
        <f>D170/2</f>
        <v>0.495</v>
      </c>
      <c r="J170">
        <v>0.99</v>
      </c>
      <c r="K170" s="45" t="s">
        <v>128</v>
      </c>
      <c r="L170" s="44">
        <f>J170/1.5</f>
        <v>0.66</v>
      </c>
    </row>
    <row r="171" spans="1:12" ht="12.75">
      <c r="A171" s="69"/>
      <c r="B171" t="s">
        <v>200</v>
      </c>
      <c r="C171" t="str">
        <f t="shared" si="15"/>
        <v>MERCADONA</v>
      </c>
      <c r="D171">
        <v>0.59</v>
      </c>
      <c r="E171" s="45" t="s">
        <v>199</v>
      </c>
      <c r="F171" s="44">
        <f>D171/2</f>
        <v>0.295</v>
      </c>
      <c r="J171">
        <v>1.05</v>
      </c>
      <c r="K171" s="45" t="s">
        <v>89</v>
      </c>
      <c r="L171" s="51">
        <f>J171/5</f>
        <v>0.21000000000000002</v>
      </c>
    </row>
    <row r="172" spans="1:8" ht="12.75">
      <c r="A172" s="69"/>
      <c r="B172" t="s">
        <v>201</v>
      </c>
      <c r="C172" t="str">
        <f t="shared" si="15"/>
        <v>LIDL</v>
      </c>
      <c r="D172">
        <v>1.59</v>
      </c>
      <c r="E172" s="45" t="s">
        <v>202</v>
      </c>
      <c r="F172" s="44">
        <f>D172/58</f>
        <v>0.027413793103448277</v>
      </c>
      <c r="H172" t="s">
        <v>203</v>
      </c>
    </row>
    <row r="173" ht="12.75">
      <c r="C173" t="str">
        <f t="shared" si="15"/>
        <v>IGUAL</v>
      </c>
    </row>
    <row r="174" spans="1:11" ht="12.75">
      <c r="A174" s="69"/>
      <c r="B174" t="s">
        <v>226</v>
      </c>
      <c r="C174" t="str">
        <f t="shared" si="15"/>
        <v>LIDL</v>
      </c>
      <c r="D174">
        <v>4.3</v>
      </c>
      <c r="E174" s="45">
        <v>0.4</v>
      </c>
      <c r="F174" s="44">
        <f>D174/E174</f>
        <v>10.749999999999998</v>
      </c>
      <c r="K174" s="45"/>
    </row>
    <row r="175" spans="1:11" ht="12.75">
      <c r="A175" s="69"/>
      <c r="B175" t="s">
        <v>230</v>
      </c>
      <c r="C175" t="str">
        <f t="shared" si="15"/>
        <v>LIDL</v>
      </c>
      <c r="D175">
        <v>1.9</v>
      </c>
      <c r="E175" s="45">
        <v>0.25</v>
      </c>
      <c r="F175" s="44">
        <f>D175/E175</f>
        <v>7.6</v>
      </c>
      <c r="K175" s="45"/>
    </row>
    <row r="176" spans="1:11" ht="12.75">
      <c r="A176" s="69"/>
      <c r="B176" t="s">
        <v>232</v>
      </c>
      <c r="C176" t="str">
        <f t="shared" si="15"/>
        <v>LIDL</v>
      </c>
      <c r="D176">
        <v>8.5</v>
      </c>
      <c r="E176" s="45">
        <v>1</v>
      </c>
      <c r="F176" s="44">
        <f>D176/E176</f>
        <v>8.5</v>
      </c>
      <c r="K176" s="45"/>
    </row>
    <row r="177" spans="1:6" ht="12.75">
      <c r="A177" s="69"/>
      <c r="B177" t="s">
        <v>233</v>
      </c>
      <c r="C177" t="str">
        <f t="shared" si="15"/>
        <v>LIDL</v>
      </c>
      <c r="D177">
        <v>0.8</v>
      </c>
      <c r="E177" s="45">
        <v>1</v>
      </c>
      <c r="F177" s="44">
        <f>D177/E177</f>
        <v>0.8</v>
      </c>
    </row>
    <row r="178" spans="1:11" ht="12.75">
      <c r="A178" s="69"/>
      <c r="B178" t="s">
        <v>229</v>
      </c>
      <c r="C178" t="str">
        <f t="shared" si="15"/>
        <v>LIDL</v>
      </c>
      <c r="D178">
        <v>2.8</v>
      </c>
      <c r="E178" s="45" t="s">
        <v>234</v>
      </c>
      <c r="F178" s="44">
        <f>D178/1</f>
        <v>2.8</v>
      </c>
      <c r="K178" s="45"/>
    </row>
    <row r="179" spans="1:11" ht="12.75">
      <c r="A179" s="69"/>
      <c r="B179" t="s">
        <v>253</v>
      </c>
      <c r="C179" t="str">
        <f t="shared" si="15"/>
        <v>LIDL</v>
      </c>
      <c r="D179">
        <v>8.9</v>
      </c>
      <c r="E179" s="45">
        <v>1</v>
      </c>
      <c r="F179" s="44">
        <f>D179/1</f>
        <v>8.9</v>
      </c>
      <c r="K179" s="45"/>
    </row>
    <row r="180" spans="1:6" ht="12.75">
      <c r="A180" s="69"/>
      <c r="B180" t="s">
        <v>254</v>
      </c>
      <c r="C180" t="str">
        <f t="shared" si="15"/>
        <v>LIDL</v>
      </c>
      <c r="D180">
        <v>23</v>
      </c>
      <c r="E180" s="45">
        <v>1</v>
      </c>
      <c r="F180" s="44">
        <f>D180/1</f>
        <v>23</v>
      </c>
    </row>
    <row r="181" spans="2:6" ht="12.75">
      <c r="B181" t="s">
        <v>255</v>
      </c>
      <c r="C181" t="str">
        <f>IF(F181=L181,"IGUAL",IF(F181="",$J$1,IF(L181="",$D$1,IF(F181&lt;L181,$D$1,$J$1))))</f>
        <v>LIDL</v>
      </c>
      <c r="D181">
        <v>12</v>
      </c>
      <c r="E181" s="45">
        <v>0.4</v>
      </c>
      <c r="F181" s="44">
        <f aca="true" t="shared" si="17" ref="F181:F190">D181/E181</f>
        <v>30</v>
      </c>
    </row>
    <row r="182" spans="2:6" ht="12.75">
      <c r="B182" t="s">
        <v>256</v>
      </c>
      <c r="C182" t="str">
        <f t="shared" si="15"/>
        <v>LIDL</v>
      </c>
      <c r="D182">
        <v>4.5</v>
      </c>
      <c r="E182" s="45">
        <v>1</v>
      </c>
      <c r="F182" s="44">
        <f t="shared" si="17"/>
        <v>4.5</v>
      </c>
    </row>
    <row r="183" spans="2:6" ht="12.75">
      <c r="B183" t="s">
        <v>257</v>
      </c>
      <c r="C183" t="str">
        <f t="shared" si="15"/>
        <v>LIDL</v>
      </c>
      <c r="D183">
        <v>78</v>
      </c>
      <c r="E183" s="45">
        <v>6</v>
      </c>
      <c r="F183" s="44">
        <f t="shared" si="17"/>
        <v>13</v>
      </c>
    </row>
    <row r="184" spans="2:6" ht="12.75">
      <c r="B184" t="s">
        <v>260</v>
      </c>
      <c r="C184" t="str">
        <f t="shared" si="15"/>
        <v>LIDL</v>
      </c>
      <c r="D184">
        <v>69</v>
      </c>
      <c r="E184" s="45">
        <v>6</v>
      </c>
      <c r="F184" s="44">
        <f t="shared" si="17"/>
        <v>11.5</v>
      </c>
    </row>
    <row r="185" spans="2:6" ht="12.75">
      <c r="B185" t="s">
        <v>258</v>
      </c>
      <c r="C185" t="str">
        <f t="shared" si="15"/>
        <v>LIDL</v>
      </c>
      <c r="D185">
        <v>86</v>
      </c>
      <c r="E185" s="45">
        <v>8</v>
      </c>
      <c r="F185" s="44">
        <f t="shared" si="17"/>
        <v>10.75</v>
      </c>
    </row>
    <row r="186" spans="2:6" ht="12.75">
      <c r="B186" t="s">
        <v>246</v>
      </c>
      <c r="C186" t="str">
        <f t="shared" si="15"/>
        <v>LIDL</v>
      </c>
      <c r="D186">
        <v>12</v>
      </c>
      <c r="E186" s="45">
        <v>6</v>
      </c>
      <c r="F186" s="44">
        <f t="shared" si="17"/>
        <v>2</v>
      </c>
    </row>
    <row r="187" spans="2:6" ht="12.75">
      <c r="B187" t="s">
        <v>259</v>
      </c>
      <c r="C187" t="str">
        <f t="shared" si="15"/>
        <v>LIDL</v>
      </c>
      <c r="D187">
        <v>4.95</v>
      </c>
      <c r="E187" s="45">
        <v>1</v>
      </c>
      <c r="F187" s="44">
        <f t="shared" si="17"/>
        <v>4.95</v>
      </c>
    </row>
    <row r="188" spans="2:6" ht="12.75">
      <c r="B188" t="s">
        <v>261</v>
      </c>
      <c r="C188" t="str">
        <f t="shared" si="15"/>
        <v>LIDL</v>
      </c>
      <c r="D188">
        <v>2</v>
      </c>
      <c r="E188" s="45">
        <v>0.25</v>
      </c>
      <c r="F188" s="44">
        <f t="shared" si="17"/>
        <v>8</v>
      </c>
    </row>
    <row r="189" spans="2:6" ht="12.75">
      <c r="B189" t="s">
        <v>265</v>
      </c>
      <c r="C189" s="45" t="str">
        <f t="shared" si="15"/>
        <v>LIDL</v>
      </c>
      <c r="D189" s="44">
        <v>0.8</v>
      </c>
      <c r="E189" s="45">
        <v>1</v>
      </c>
      <c r="F189" s="44">
        <f t="shared" si="17"/>
        <v>0.8</v>
      </c>
    </row>
    <row r="190" spans="2:6" ht="12.75">
      <c r="B190" t="s">
        <v>262</v>
      </c>
      <c r="C190" t="str">
        <f t="shared" si="15"/>
        <v>LIDL</v>
      </c>
      <c r="D190">
        <v>7.5</v>
      </c>
      <c r="E190" s="45">
        <v>1</v>
      </c>
      <c r="F190" s="44">
        <f t="shared" si="17"/>
        <v>7.5</v>
      </c>
    </row>
    <row r="191" spans="2:6" ht="12.75">
      <c r="B191" t="s">
        <v>268</v>
      </c>
      <c r="C191" t="str">
        <f t="shared" si="15"/>
        <v>LIDL</v>
      </c>
      <c r="D191">
        <v>1</v>
      </c>
      <c r="E191" s="45">
        <v>1</v>
      </c>
      <c r="F191" s="44">
        <f aca="true" t="shared" si="18" ref="F191:F212">D191/E191</f>
        <v>1</v>
      </c>
    </row>
    <row r="192" spans="2:6" ht="12.75">
      <c r="B192" s="16" t="s">
        <v>270</v>
      </c>
      <c r="C192" t="str">
        <f t="shared" si="15"/>
        <v>LIDL</v>
      </c>
      <c r="D192">
        <v>5.7</v>
      </c>
      <c r="E192" s="45">
        <v>0.3</v>
      </c>
      <c r="F192" s="44">
        <f t="shared" si="18"/>
        <v>19</v>
      </c>
    </row>
    <row r="193" spans="2:6" ht="12.75">
      <c r="B193" s="16" t="s">
        <v>267</v>
      </c>
      <c r="D193">
        <v>7</v>
      </c>
      <c r="E193" s="45">
        <v>36</v>
      </c>
      <c r="F193" s="44">
        <f t="shared" si="18"/>
        <v>0.19444444444444445</v>
      </c>
    </row>
    <row r="194" spans="2:6" ht="12.75">
      <c r="B194" s="16" t="s">
        <v>266</v>
      </c>
      <c r="D194">
        <v>6</v>
      </c>
      <c r="E194" s="45">
        <v>100</v>
      </c>
      <c r="F194" s="44">
        <f t="shared" si="18"/>
        <v>0.06</v>
      </c>
    </row>
    <row r="195" spans="2:6" ht="12.75">
      <c r="B195" s="16" t="s">
        <v>271</v>
      </c>
      <c r="D195">
        <v>3</v>
      </c>
      <c r="E195" s="45">
        <v>1</v>
      </c>
      <c r="F195" s="44">
        <f t="shared" si="18"/>
        <v>3</v>
      </c>
    </row>
    <row r="196" spans="2:6" ht="12.75">
      <c r="B196" s="16" t="s">
        <v>273</v>
      </c>
      <c r="D196">
        <v>0.7</v>
      </c>
      <c r="E196" s="45">
        <v>0.02</v>
      </c>
      <c r="F196" s="44">
        <f t="shared" si="18"/>
        <v>35</v>
      </c>
    </row>
    <row r="197" spans="2:6" ht="12.75">
      <c r="B197" s="16" t="s">
        <v>272</v>
      </c>
      <c r="D197">
        <v>0.55</v>
      </c>
      <c r="E197" s="45">
        <v>0.15</v>
      </c>
      <c r="F197" s="44">
        <f t="shared" si="18"/>
        <v>3.666666666666667</v>
      </c>
    </row>
    <row r="198" spans="2:6" ht="12.75">
      <c r="B198" s="16" t="s">
        <v>274</v>
      </c>
      <c r="D198">
        <v>0.55</v>
      </c>
      <c r="E198" s="45">
        <v>0.1</v>
      </c>
      <c r="F198" s="44">
        <f t="shared" si="18"/>
        <v>5.5</v>
      </c>
    </row>
    <row r="199" spans="2:6" ht="12.75">
      <c r="B199" s="16" t="s">
        <v>275</v>
      </c>
      <c r="D199">
        <v>1</v>
      </c>
      <c r="E199" s="45">
        <v>0.5</v>
      </c>
      <c r="F199" s="44">
        <f t="shared" si="18"/>
        <v>2</v>
      </c>
    </row>
    <row r="200" spans="2:6" ht="12.75">
      <c r="B200" s="16" t="s">
        <v>276</v>
      </c>
      <c r="D200">
        <v>8</v>
      </c>
      <c r="E200" s="45">
        <v>0.5</v>
      </c>
      <c r="F200" s="44">
        <f t="shared" si="18"/>
        <v>16</v>
      </c>
    </row>
    <row r="201" spans="2:6" ht="12.75">
      <c r="B201" s="16" t="s">
        <v>277</v>
      </c>
      <c r="D201">
        <v>3</v>
      </c>
      <c r="E201" s="45">
        <v>0.5</v>
      </c>
      <c r="F201" s="44">
        <f t="shared" si="18"/>
        <v>6</v>
      </c>
    </row>
    <row r="202" spans="2:6" ht="12.75">
      <c r="B202" s="16" t="s">
        <v>278</v>
      </c>
      <c r="D202">
        <v>1</v>
      </c>
      <c r="E202" s="45">
        <v>1</v>
      </c>
      <c r="F202" s="44">
        <f t="shared" si="18"/>
        <v>1</v>
      </c>
    </row>
    <row r="203" spans="2:6" ht="12.75">
      <c r="B203" s="16" t="s">
        <v>279</v>
      </c>
      <c r="D203">
        <v>3.59</v>
      </c>
      <c r="E203" s="45">
        <v>1</v>
      </c>
      <c r="F203" s="44">
        <f t="shared" si="18"/>
        <v>3.59</v>
      </c>
    </row>
    <row r="204" spans="2:6" ht="12.75">
      <c r="B204" s="16" t="s">
        <v>280</v>
      </c>
      <c r="D204">
        <v>13.5</v>
      </c>
      <c r="E204" s="45">
        <v>5</v>
      </c>
      <c r="F204" s="44">
        <f t="shared" si="18"/>
        <v>2.7</v>
      </c>
    </row>
    <row r="205" spans="2:6" ht="12.75">
      <c r="B205" s="16" t="s">
        <v>283</v>
      </c>
      <c r="D205">
        <v>11</v>
      </c>
      <c r="E205" s="45">
        <v>1</v>
      </c>
      <c r="F205" s="44">
        <f t="shared" si="18"/>
        <v>11</v>
      </c>
    </row>
    <row r="206" spans="2:6" ht="12.75">
      <c r="B206" s="16" t="s">
        <v>282</v>
      </c>
      <c r="D206">
        <v>9.8</v>
      </c>
      <c r="E206" s="45">
        <v>1</v>
      </c>
      <c r="F206" s="44">
        <f t="shared" si="18"/>
        <v>9.8</v>
      </c>
    </row>
    <row r="207" spans="2:6" ht="12.75">
      <c r="B207" s="16" t="s">
        <v>159</v>
      </c>
      <c r="D207">
        <v>17</v>
      </c>
      <c r="E207" s="45">
        <v>1.5</v>
      </c>
      <c r="F207" s="44">
        <f t="shared" si="18"/>
        <v>11.333333333333334</v>
      </c>
    </row>
    <row r="208" spans="2:6" ht="12.75">
      <c r="B208" s="16" t="s">
        <v>281</v>
      </c>
      <c r="D208">
        <v>11.5</v>
      </c>
      <c r="E208" s="45">
        <v>1</v>
      </c>
      <c r="F208" s="44">
        <f t="shared" si="18"/>
        <v>11.5</v>
      </c>
    </row>
    <row r="209" spans="2:6" ht="12.75">
      <c r="B209" s="16" t="s">
        <v>284</v>
      </c>
      <c r="D209">
        <v>16</v>
      </c>
      <c r="E209" s="45">
        <v>1</v>
      </c>
      <c r="F209" s="44">
        <f t="shared" si="18"/>
        <v>16</v>
      </c>
    </row>
    <row r="210" spans="2:6" ht="12.75">
      <c r="B210" s="16" t="s">
        <v>285</v>
      </c>
      <c r="D210">
        <v>1.2</v>
      </c>
      <c r="E210" s="45">
        <v>0.5</v>
      </c>
      <c r="F210" s="44">
        <f t="shared" si="18"/>
        <v>2.4</v>
      </c>
    </row>
    <row r="211" spans="2:6" ht="12.75">
      <c r="B211" s="16" t="s">
        <v>286</v>
      </c>
      <c r="D211">
        <v>0.85</v>
      </c>
      <c r="E211" s="45">
        <v>0.5</v>
      </c>
      <c r="F211" s="44">
        <f t="shared" si="18"/>
        <v>1.7</v>
      </c>
    </row>
    <row r="212" spans="2:6" ht="12.75">
      <c r="B212" s="16" t="s">
        <v>287</v>
      </c>
      <c r="D212">
        <v>3</v>
      </c>
      <c r="E212" s="45">
        <v>0.2</v>
      </c>
      <c r="F212" s="44">
        <f t="shared" si="18"/>
        <v>15</v>
      </c>
    </row>
    <row r="213" spans="2:6" ht="12.75">
      <c r="B213" s="16" t="s">
        <v>288</v>
      </c>
      <c r="D213">
        <v>4.56</v>
      </c>
      <c r="E213" s="45">
        <v>1</v>
      </c>
      <c r="F213" s="44">
        <f aca="true" t="shared" si="19" ref="F213:F218">D213/E213</f>
        <v>4.56</v>
      </c>
    </row>
    <row r="214" spans="2:6" ht="13.5" thickBot="1">
      <c r="B214" s="16" t="s">
        <v>289</v>
      </c>
      <c r="D214">
        <v>1.5</v>
      </c>
      <c r="E214" s="45">
        <v>1</v>
      </c>
      <c r="F214" s="44">
        <f t="shared" si="19"/>
        <v>1.5</v>
      </c>
    </row>
    <row r="215" spans="2:6" ht="13.5" thickBot="1">
      <c r="B215" s="2" t="s">
        <v>290</v>
      </c>
      <c r="D215">
        <v>1.5</v>
      </c>
      <c r="E215" s="45">
        <v>1</v>
      </c>
      <c r="F215" s="44">
        <f t="shared" si="19"/>
        <v>1.5</v>
      </c>
    </row>
    <row r="216" spans="2:6" ht="12.75">
      <c r="B216" s="16" t="s">
        <v>291</v>
      </c>
      <c r="D216">
        <v>2.6</v>
      </c>
      <c r="E216" s="45">
        <v>1</v>
      </c>
      <c r="F216" s="44">
        <f t="shared" si="19"/>
        <v>2.6</v>
      </c>
    </row>
    <row r="217" spans="2:6" ht="12.75">
      <c r="B217" s="16" t="s">
        <v>292</v>
      </c>
      <c r="D217">
        <v>16</v>
      </c>
      <c r="E217" s="45">
        <v>1</v>
      </c>
      <c r="F217" s="44">
        <f t="shared" si="19"/>
        <v>16</v>
      </c>
    </row>
    <row r="218" spans="4:6" ht="12.75">
      <c r="D218">
        <v>2.6</v>
      </c>
      <c r="E218" s="45">
        <v>1</v>
      </c>
      <c r="F218" s="44">
        <f t="shared" si="19"/>
        <v>2.6</v>
      </c>
    </row>
  </sheetData>
  <sheetProtection/>
  <mergeCells count="12">
    <mergeCell ref="A167:A172"/>
    <mergeCell ref="A174:A180"/>
    <mergeCell ref="A72:A91"/>
    <mergeCell ref="A93:A121"/>
    <mergeCell ref="A123:A126"/>
    <mergeCell ref="A128:A142"/>
    <mergeCell ref="A144:A153"/>
    <mergeCell ref="A155:A165"/>
    <mergeCell ref="D1:F1"/>
    <mergeCell ref="J1:L1"/>
    <mergeCell ref="A3:A32"/>
    <mergeCell ref="A34:A70"/>
  </mergeCells>
  <dataValidations count="1">
    <dataValidation type="list" allowBlank="1" showInputMessage="1" showErrorMessage="1" promptTitle="INTRODUZCA EL PRODUCTO " prompt="Introduzca el producto componente de la elaboracion" sqref="B192:B194 B199 B202:B205 B209:B210 B213">
      <formula1>TOTAL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89">
      <selection activeCell="A213" sqref="A213"/>
    </sheetView>
  </sheetViews>
  <sheetFormatPr defaultColWidth="11.421875" defaultRowHeight="12.75"/>
  <cols>
    <col min="1" max="1" width="49.140625" style="0" bestFit="1" customWidth="1"/>
    <col min="7" max="7" width="14.57421875" style="0" bestFit="1" customWidth="1"/>
    <col min="10" max="10" width="15.00390625" style="0" bestFit="1" customWidth="1"/>
    <col min="11" max="11" width="13.57421875" style="0" bestFit="1" customWidth="1"/>
  </cols>
  <sheetData>
    <row r="1" spans="1:7" ht="27" thickBot="1" thickTop="1">
      <c r="A1" s="72"/>
      <c r="B1" s="73"/>
      <c r="C1" s="73"/>
      <c r="D1" s="73"/>
      <c r="E1" s="73"/>
      <c r="F1" s="73"/>
      <c r="G1" s="74"/>
    </row>
    <row r="2" spans="2:3" ht="14.25" thickBot="1" thickTop="1">
      <c r="B2" s="34"/>
      <c r="C2" s="35"/>
    </row>
    <row r="3" spans="1:3" ht="13.5" thickBot="1">
      <c r="A3" s="75"/>
      <c r="B3" s="76"/>
      <c r="C3" s="77"/>
    </row>
    <row r="4" spans="1:4" ht="13.5" thickBot="1">
      <c r="A4" s="1" t="s">
        <v>0</v>
      </c>
      <c r="B4" s="34"/>
      <c r="C4" s="35"/>
      <c r="D4">
        <v>100</v>
      </c>
    </row>
    <row r="5" spans="2:11" ht="14.25" thickBot="1" thickTop="1">
      <c r="B5" s="36" t="s">
        <v>14</v>
      </c>
      <c r="C5" s="37" t="s">
        <v>15</v>
      </c>
      <c r="D5" s="10" t="s">
        <v>9</v>
      </c>
      <c r="E5" s="12" t="s">
        <v>16</v>
      </c>
      <c r="F5" s="11" t="s">
        <v>10</v>
      </c>
      <c r="G5" s="38" t="s">
        <v>17</v>
      </c>
      <c r="H5" s="12" t="s">
        <v>11</v>
      </c>
      <c r="I5" s="12" t="s">
        <v>18</v>
      </c>
      <c r="J5" s="13" t="s">
        <v>12</v>
      </c>
      <c r="K5" s="12" t="s">
        <v>19</v>
      </c>
    </row>
    <row r="6" spans="1:11" ht="12.75">
      <c r="A6" t="str">
        <f>'SELECCION PROVEEDORES PRECIO'!B72</f>
        <v>Aceite</v>
      </c>
      <c r="B6" s="52">
        <f aca="true" t="shared" si="0" ref="B6:B37">C6*166.386</f>
        <v>480.85553999999996</v>
      </c>
      <c r="C6" s="52">
        <f>IF('SELECCION PROVEEDORES PRECIO'!C72="MERCADONA",'SELECCION PROVEEDORES PRECIO'!L72,'SELECCION PROVEEDORES PRECIO'!F72)</f>
        <v>2.8899999999999997</v>
      </c>
      <c r="K6">
        <f>J6/$D$4</f>
        <v>0</v>
      </c>
    </row>
    <row r="7" spans="1:11" ht="12.75">
      <c r="A7" t="str">
        <f>'SELECCION PROVEEDORES PRECIO'!B73</f>
        <v>Aceite girasol</v>
      </c>
      <c r="B7" s="52">
        <f t="shared" si="0"/>
        <v>231.27654</v>
      </c>
      <c r="C7" s="52">
        <f>IF('SELECCION PROVEEDORES PRECIO'!C73="MERCADONA",'SELECCION PROVEEDORES PRECIO'!L73,'SELECCION PROVEEDORES PRECIO'!F73)</f>
        <v>1.3900000000000001</v>
      </c>
      <c r="K7">
        <f>J7/$D$4</f>
        <v>0</v>
      </c>
    </row>
    <row r="8" spans="1:11" ht="12.75">
      <c r="A8" t="str">
        <f>'SELECCION PROVEEDORES PRECIO'!B74</f>
        <v>Aceite mezcla</v>
      </c>
      <c r="B8" s="52">
        <f t="shared" si="0"/>
        <v>480.85553999999996</v>
      </c>
      <c r="C8" s="52">
        <f>IF('SELECCION PROVEEDORES PRECIO'!C74="MERCADONA",'SELECCION PROVEEDORES PRECIO'!L74,'SELECCION PROVEEDORES PRECIO'!F74)</f>
        <v>2.8899999999999997</v>
      </c>
      <c r="K8">
        <f>J8/$D$4</f>
        <v>0</v>
      </c>
    </row>
    <row r="9" spans="1:3" ht="12.75">
      <c r="A9" t="str">
        <f>'SELECCION PROVEEDORES PRECIO'!B75</f>
        <v>Aceite virgen</v>
      </c>
      <c r="B9" s="52">
        <f t="shared" si="0"/>
        <v>547.40994</v>
      </c>
      <c r="C9" s="52">
        <f>IF('SELECCION PROVEEDORES PRECIO'!C75="MERCADONA",'SELECCION PROVEEDORES PRECIO'!L75,'SELECCION PROVEEDORES PRECIO'!F75)</f>
        <v>3.29</v>
      </c>
    </row>
    <row r="10" spans="1:10" ht="12.75">
      <c r="A10" t="str">
        <f>'SELECCION PROVEEDORES PRECIO'!B3</f>
        <v>Acelga</v>
      </c>
      <c r="B10" s="52">
        <f t="shared" si="0"/>
        <v>249.579</v>
      </c>
      <c r="C10" s="52">
        <f>IF('SELECCION PROVEEDORES PRECIO'!C3="MERCADONA",'SELECCION PROVEEDORES PRECIO'!L3,'SELECCION PROVEEDORES PRECIO'!F3)</f>
        <v>1.5</v>
      </c>
      <c r="D10">
        <v>20</v>
      </c>
      <c r="E10">
        <f>D10/$D$4</f>
        <v>0.2</v>
      </c>
      <c r="F10">
        <v>5</v>
      </c>
      <c r="G10">
        <f>F10/$D$4</f>
        <v>0.05</v>
      </c>
      <c r="H10">
        <v>30</v>
      </c>
      <c r="I10">
        <f>H10/$D$4</f>
        <v>0.3</v>
      </c>
      <c r="J10">
        <f>40</f>
        <v>40</v>
      </c>
    </row>
    <row r="11" spans="1:3" ht="12.75">
      <c r="A11" t="str">
        <f>'SELECCION PROVEEDORES PRECIO'!B34</f>
        <v>Aguacate</v>
      </c>
      <c r="B11" s="52">
        <f t="shared" si="0"/>
        <v>613.96434</v>
      </c>
      <c r="C11" s="52">
        <f>IF('SELECCION PROVEEDORES PRECIO'!C34="MERCADONA",'SELECCION PROVEEDORES PRECIO'!L34,'SELECCION PROVEEDORES PRECIO'!F34)</f>
        <v>3.69</v>
      </c>
    </row>
    <row r="12" spans="1:3" ht="12.75">
      <c r="A12" t="str">
        <f>'SELECCION PROVEEDORES PRECIO'!B144</f>
        <v>Alitas</v>
      </c>
      <c r="B12" s="52">
        <f t="shared" si="0"/>
        <v>632.2668</v>
      </c>
      <c r="C12" s="52">
        <f>IF('SELECCION PROVEEDORES PRECIO'!C144="MERCADONA",'SELECCION PROVEEDORES PRECIO'!L144,'SELECCION PROVEEDORES PRECIO'!F144)</f>
        <v>3.8</v>
      </c>
    </row>
    <row r="13" spans="1:10" ht="12.75">
      <c r="A13" t="str">
        <f>'SELECCION PROVEEDORES PRECIO'!B4</f>
        <v>Apio</v>
      </c>
      <c r="B13" s="52">
        <f t="shared" si="0"/>
        <v>282.8562</v>
      </c>
      <c r="C13" s="52">
        <f>IF('SELECCION PROVEEDORES PRECIO'!C4="MERCADONA",'SELECCION PROVEEDORES PRECIO'!L4,'SELECCION PROVEEDORES PRECIO'!F4)</f>
        <v>1.7</v>
      </c>
      <c r="D13">
        <v>30</v>
      </c>
      <c r="E13">
        <f>D13/$D$4</f>
        <v>0.3</v>
      </c>
      <c r="F13">
        <v>6</v>
      </c>
      <c r="G13">
        <f>F13/$D$4</f>
        <v>0.06</v>
      </c>
      <c r="H13">
        <v>31</v>
      </c>
      <c r="I13">
        <f>H13/$D$4</f>
        <v>0.31</v>
      </c>
      <c r="J13">
        <f>40</f>
        <v>40</v>
      </c>
    </row>
    <row r="14" spans="1:3" ht="12.75">
      <c r="A14" t="str">
        <f>'SELECCION PROVEEDORES PRECIO'!B76</f>
        <v>Apio</v>
      </c>
      <c r="B14" s="52">
        <f t="shared" si="0"/>
        <v>600.8383333333334</v>
      </c>
      <c r="C14" s="52">
        <f>IF('SELECCION PROVEEDORES PRECIO'!C76="MERCADONA",'SELECCION PROVEEDORES PRECIO'!L76,'SELECCION PROVEEDORES PRECIO'!F76)</f>
        <v>3.611111111111111</v>
      </c>
    </row>
    <row r="15" spans="1:3" ht="12.75">
      <c r="A15" t="str">
        <f>'SELECCION PROVEEDORES PRECIO'!B93</f>
        <v>Arroz con chocolate</v>
      </c>
      <c r="B15" s="52">
        <f t="shared" si="0"/>
        <v>482.51939999999996</v>
      </c>
      <c r="C15" s="52">
        <f>IF('SELECCION PROVEEDORES PRECIO'!C93="MERCADONA",'SELECCION PROVEEDORES PRECIO'!L93,'SELECCION PROVEEDORES PRECIO'!F93)</f>
        <v>2.9</v>
      </c>
    </row>
    <row r="16" spans="1:3" ht="12.75">
      <c r="A16" t="str">
        <f>'SELECCION PROVEEDORES PRECIO'!B77</f>
        <v>Arroz extra</v>
      </c>
      <c r="B16" s="52">
        <f t="shared" si="0"/>
        <v>98.16774</v>
      </c>
      <c r="C16" s="52">
        <f>IF('SELECCION PROVEEDORES PRECIO'!C77="MERCADONA",'SELECCION PROVEEDORES PRECIO'!L77,'SELECCION PROVEEDORES PRECIO'!F77)</f>
        <v>0.59</v>
      </c>
    </row>
    <row r="17" spans="1:3" ht="12.75">
      <c r="A17" t="str">
        <f>'SELECCION PROVEEDORES PRECIO'!B78</f>
        <v>Arroz largo</v>
      </c>
      <c r="B17" s="52">
        <f t="shared" si="0"/>
        <v>108.15090000000001</v>
      </c>
      <c r="C17" s="52">
        <f>IF('SELECCION PROVEEDORES PRECIO'!C78="MERCADONA",'SELECCION PROVEEDORES PRECIO'!L78,'SELECCION PROVEEDORES PRECIO'!F78)</f>
        <v>0.65</v>
      </c>
    </row>
    <row r="18" spans="1:3" ht="12.75">
      <c r="A18" t="str">
        <f>'SELECCION PROVEEDORES PRECIO'!B79</f>
        <v>Atún</v>
      </c>
      <c r="B18" s="52">
        <f t="shared" si="0"/>
        <v>970.5849999999999</v>
      </c>
      <c r="C18" s="52">
        <f>IF('SELECCION PROVEEDORES PRECIO'!C79="MERCADONA",'SELECCION PROVEEDORES PRECIO'!L79,'SELECCION PROVEEDORES PRECIO'!F79)</f>
        <v>5.833333333333333</v>
      </c>
    </row>
    <row r="19" spans="1:3" ht="12.75">
      <c r="A19" t="str">
        <f>'SELECCION PROVEEDORES PRECIO'!B80</f>
        <v>Atún</v>
      </c>
      <c r="B19" s="52">
        <f t="shared" si="0"/>
        <v>1013.3057297297296</v>
      </c>
      <c r="C19" s="52">
        <f>IF('SELECCION PROVEEDORES PRECIO'!C80="MERCADONA",'SELECCION PROVEEDORES PRECIO'!L80,'SELECCION PROVEEDORES PRECIO'!F80)</f>
        <v>6.090090090090089</v>
      </c>
    </row>
    <row r="20" spans="1:3" ht="12.75">
      <c r="A20" t="str">
        <f>'SELECCION PROVEEDORES PRECIO'!B81</f>
        <v>Atún</v>
      </c>
      <c r="B20" s="52">
        <f t="shared" si="0"/>
        <v>657.2247</v>
      </c>
      <c r="C20" s="52">
        <f>IF('SELECCION PROVEEDORES PRECIO'!C81="MERCADONA",'SELECCION PROVEEDORES PRECIO'!L81,'SELECCION PROVEEDORES PRECIO'!F81)</f>
        <v>3.95</v>
      </c>
    </row>
    <row r="21" spans="1:3" ht="12.75">
      <c r="A21" t="str">
        <f>'SELECCION PROVEEDORES PRECIO'!B82</f>
        <v>Azúcar</v>
      </c>
      <c r="B21" s="52">
        <f t="shared" si="0"/>
        <v>144.75582</v>
      </c>
      <c r="C21" s="52">
        <f>IF('SELECCION PROVEEDORES PRECIO'!C82="MERCADONA",'SELECCION PROVEEDORES PRECIO'!L82,'SELECCION PROVEEDORES PRECIO'!F82)</f>
        <v>0.87</v>
      </c>
    </row>
    <row r="22" spans="1:3" ht="12.75">
      <c r="A22" t="str">
        <f>'SELECCION PROVEEDORES PRECIO'!B35</f>
        <v>Banano</v>
      </c>
      <c r="B22" s="52">
        <f t="shared" si="0"/>
        <v>164.72214</v>
      </c>
      <c r="C22" s="52">
        <f>IF('SELECCION PROVEEDORES PRECIO'!C35="MERCADONA",'SELECCION PROVEEDORES PRECIO'!L35,'SELECCION PROVEEDORES PRECIO'!F35)</f>
        <v>0.99</v>
      </c>
    </row>
    <row r="23" spans="1:3" ht="12.75">
      <c r="A23" t="str">
        <f>'SELECCION PROVEEDORES PRECIO'!B155</f>
        <v>Barritas de pescado Alaska Pollac</v>
      </c>
      <c r="B23" s="52">
        <f t="shared" si="0"/>
        <v>550.9225333333333</v>
      </c>
      <c r="C23" s="52">
        <f>IF('SELECCION PROVEEDORES PRECIO'!C155="MERCADONA",'SELECCION PROVEEDORES PRECIO'!L155,'SELECCION PROVEEDORES PRECIO'!F155)</f>
        <v>3.311111111111111</v>
      </c>
    </row>
    <row r="24" spans="1:10" ht="12.75">
      <c r="A24" t="str">
        <f>'SELECCION PROVEEDORES PRECIO'!B5</f>
        <v>Berenjena</v>
      </c>
      <c r="B24" s="52">
        <f t="shared" si="0"/>
        <v>271.33716923076923</v>
      </c>
      <c r="C24" s="52">
        <f>IF('SELECCION PROVEEDORES PRECIO'!C5="MERCADONA",'SELECCION PROVEEDORES PRECIO'!L5,'SELECCION PROVEEDORES PRECIO'!F5)</f>
        <v>1.6307692307692307</v>
      </c>
      <c r="D24">
        <v>22</v>
      </c>
      <c r="E24">
        <f>D24/$D$4</f>
        <v>0.22</v>
      </c>
      <c r="F24">
        <v>7</v>
      </c>
      <c r="G24">
        <f>F24/$D$4</f>
        <v>0.07</v>
      </c>
      <c r="H24">
        <v>32</v>
      </c>
      <c r="I24">
        <f>H24/$D$4</f>
        <v>0.32</v>
      </c>
      <c r="J24">
        <f>40</f>
        <v>40</v>
      </c>
    </row>
    <row r="25" spans="1:10" ht="12.75">
      <c r="A25" t="str">
        <f>'SELECCION PROVEEDORES PRECIO'!B6</f>
        <v>Berenjena</v>
      </c>
      <c r="B25" s="52">
        <f t="shared" si="0"/>
        <v>166.386</v>
      </c>
      <c r="C25" s="52">
        <f>IF('SELECCION PROVEEDORES PRECIO'!C6="MERCADONA",'SELECCION PROVEEDORES PRECIO'!L6,'SELECCION PROVEEDORES PRECIO'!F6)</f>
        <v>1</v>
      </c>
      <c r="D25">
        <v>5</v>
      </c>
      <c r="E25">
        <f>D25/$D$4</f>
        <v>0.05</v>
      </c>
      <c r="F25">
        <v>8</v>
      </c>
      <c r="G25">
        <f>F25/$D$4</f>
        <v>0.08</v>
      </c>
      <c r="H25">
        <v>33</v>
      </c>
      <c r="I25">
        <f>H25/$D$4</f>
        <v>0.33</v>
      </c>
      <c r="J25">
        <f>40</f>
        <v>40</v>
      </c>
    </row>
    <row r="26" spans="1:3" ht="12.75">
      <c r="A26" t="str">
        <f>'SELECCION PROVEEDORES PRECIO'!B94</f>
        <v>Bolas de 2 chocolates</v>
      </c>
      <c r="B26" s="52">
        <f t="shared" si="0"/>
        <v>698.8212</v>
      </c>
      <c r="C26" s="52">
        <f>IF('SELECCION PROVEEDORES PRECIO'!C94="MERCADONA",'SELECCION PROVEEDORES PRECIO'!L94,'SELECCION PROVEEDORES PRECIO'!F94)</f>
        <v>4.2</v>
      </c>
    </row>
    <row r="27" spans="1:3" ht="12.75">
      <c r="A27" t="str">
        <f>'SELECCION PROVEEDORES PRECIO'!B95</f>
        <v>Bolas de chocolate</v>
      </c>
      <c r="B27" s="52">
        <f t="shared" si="0"/>
        <v>495.83027999999996</v>
      </c>
      <c r="C27" s="52">
        <f>IF('SELECCION PROVEEDORES PRECIO'!C95="MERCADONA",'SELECCION PROVEEDORES PRECIO'!L95,'SELECCION PROVEEDORES PRECIO'!F95)</f>
        <v>2.98</v>
      </c>
    </row>
    <row r="28" spans="1:10" ht="12.75">
      <c r="A28" t="str">
        <f>'SELECCION PROVEEDORES PRECIO'!B7</f>
        <v>Brócoli</v>
      </c>
      <c r="B28" s="52">
        <f t="shared" si="0"/>
        <v>329.44428</v>
      </c>
      <c r="C28" s="52">
        <f>IF('SELECCION PROVEEDORES PRECIO'!C7="MERCADONA",'SELECCION PROVEEDORES PRECIO'!L7,'SELECCION PROVEEDORES PRECIO'!F7)</f>
        <v>1.98</v>
      </c>
      <c r="D28">
        <v>24</v>
      </c>
      <c r="E28">
        <f>D28/$D$4</f>
        <v>0.24</v>
      </c>
      <c r="F28">
        <v>9</v>
      </c>
      <c r="G28">
        <f>F28/$D$4</f>
        <v>0.09</v>
      </c>
      <c r="H28">
        <v>34</v>
      </c>
      <c r="I28">
        <f>H28/$D$4</f>
        <v>0.34</v>
      </c>
      <c r="J28">
        <f>40</f>
        <v>40</v>
      </c>
    </row>
    <row r="29" spans="1:10" ht="12.75">
      <c r="A29" t="str">
        <f>'SELECCION PROVEEDORES PRECIO'!B8</f>
        <v>Calabacín</v>
      </c>
      <c r="B29" s="52">
        <f t="shared" si="0"/>
        <v>264.55374</v>
      </c>
      <c r="C29" s="52">
        <f>IF('SELECCION PROVEEDORES PRECIO'!C8="MERCADONA",'SELECCION PROVEEDORES PRECIO'!L8,'SELECCION PROVEEDORES PRECIO'!F8)</f>
        <v>1.59</v>
      </c>
      <c r="D29">
        <v>25</v>
      </c>
      <c r="E29">
        <f>D29/$D$4</f>
        <v>0.25</v>
      </c>
      <c r="F29">
        <v>10</v>
      </c>
      <c r="G29">
        <f>F29/$D$4</f>
        <v>0.1</v>
      </c>
      <c r="H29">
        <v>35</v>
      </c>
      <c r="I29">
        <f>H29/$D$4</f>
        <v>0.35</v>
      </c>
      <c r="J29">
        <f>40</f>
        <v>40</v>
      </c>
    </row>
    <row r="30" spans="1:3" ht="12.75">
      <c r="A30" t="str">
        <f>'SELECCION PROVEEDORES PRECIO'!B156</f>
        <v>Calamares a la romana</v>
      </c>
      <c r="B30" s="52">
        <f t="shared" si="0"/>
        <v>495.83027999999996</v>
      </c>
      <c r="C30" s="52">
        <f>IF('SELECCION PROVEEDORES PRECIO'!C156="MERCADONA",'SELECCION PROVEEDORES PRECIO'!L156,'SELECCION PROVEEDORES PRECIO'!F156)</f>
        <v>2.98</v>
      </c>
    </row>
    <row r="31" spans="1:3" ht="12.75">
      <c r="A31" t="str">
        <f>'SELECCION PROVEEDORES PRECIO'!B145</f>
        <v>Carne picada de cerdo/vaca/cerdo y vaca</v>
      </c>
      <c r="B31" s="52">
        <f t="shared" si="0"/>
        <v>873.5264999999999</v>
      </c>
      <c r="C31" s="52">
        <f>IF('SELECCION PROVEEDORES PRECIO'!C145="MERCADONA",'SELECCION PROVEEDORES PRECIO'!L145,'SELECCION PROVEEDORES PRECIO'!F145)</f>
        <v>5.25</v>
      </c>
    </row>
    <row r="32" spans="1:3" ht="12.75">
      <c r="A32" t="str">
        <f>'SELECCION PROVEEDORES PRECIO'!B146</f>
        <v>Carne picada de cerdo/vaca/cerdo y vaca</v>
      </c>
      <c r="B32" s="52">
        <f t="shared" si="0"/>
        <v>715.4598</v>
      </c>
      <c r="C32" s="52">
        <f>IF('SELECCION PROVEEDORES PRECIO'!C146="MERCADONA",'SELECCION PROVEEDORES PRECIO'!L146,'SELECCION PROVEEDORES PRECIO'!F146)</f>
        <v>4.3</v>
      </c>
    </row>
    <row r="33" spans="1:10" ht="12.75">
      <c r="A33" t="str">
        <f>'SELECCION PROVEEDORES PRECIO'!B9</f>
        <v>Cebolla</v>
      </c>
      <c r="B33" s="52">
        <f t="shared" si="0"/>
        <v>70.71405</v>
      </c>
      <c r="C33" s="52">
        <f>IF('SELECCION PROVEEDORES PRECIO'!C9="MERCADONA",'SELECCION PROVEEDORES PRECIO'!L9,'SELECCION PROVEEDORES PRECIO'!F9)</f>
        <v>0.425</v>
      </c>
      <c r="D33">
        <v>26</v>
      </c>
      <c r="E33">
        <f>D33/$D$4</f>
        <v>0.26</v>
      </c>
      <c r="F33">
        <v>11</v>
      </c>
      <c r="G33">
        <f>F33/$D$4</f>
        <v>0.11</v>
      </c>
      <c r="H33">
        <v>36</v>
      </c>
      <c r="I33">
        <f>H33/$D$4</f>
        <v>0.36</v>
      </c>
      <c r="J33">
        <f>40</f>
        <v>40</v>
      </c>
    </row>
    <row r="34" spans="1:3" ht="12.75">
      <c r="A34" t="str">
        <f>'SELECCION PROVEEDORES PRECIO'!B96</f>
        <v>Cereales rellenos</v>
      </c>
      <c r="B34" s="52">
        <f t="shared" si="0"/>
        <v>582.351</v>
      </c>
      <c r="C34" s="52">
        <f>IF('SELECCION PROVEEDORES PRECIO'!C96="MERCADONA",'SELECCION PROVEEDORES PRECIO'!L96,'SELECCION PROVEEDORES PRECIO'!F96)</f>
        <v>3.5</v>
      </c>
    </row>
    <row r="35" spans="1:10" ht="12.75">
      <c r="A35" t="str">
        <f>'SELECCION PROVEEDORES PRECIO'!B10</f>
        <v>Champiñones</v>
      </c>
      <c r="B35" s="52">
        <f t="shared" si="0"/>
        <v>526.889</v>
      </c>
      <c r="C35" s="52">
        <f>IF('SELECCION PROVEEDORES PRECIO'!C10="MERCADONA",'SELECCION PROVEEDORES PRECIO'!L10,'SELECCION PROVEEDORES PRECIO'!F10)</f>
        <v>3.1666666666666665</v>
      </c>
      <c r="D35">
        <v>27</v>
      </c>
      <c r="E35">
        <f>D35/$D$4</f>
        <v>0.27</v>
      </c>
      <c r="F35">
        <v>12</v>
      </c>
      <c r="G35">
        <f>F35/$D$4</f>
        <v>0.12</v>
      </c>
      <c r="H35">
        <v>37</v>
      </c>
      <c r="I35">
        <f>H35/$D$4</f>
        <v>0.37</v>
      </c>
      <c r="J35">
        <f>40</f>
        <v>40</v>
      </c>
    </row>
    <row r="36" spans="1:3" ht="12.75">
      <c r="A36" t="str">
        <f>'SELECCION PROVEEDORES PRECIO'!B36</f>
        <v>Chirimoya</v>
      </c>
      <c r="B36" s="52">
        <f t="shared" si="0"/>
        <v>464.21693999999997</v>
      </c>
      <c r="C36" s="52">
        <f>IF('SELECCION PROVEEDORES PRECIO'!C36="MERCADONA",'SELECCION PROVEEDORES PRECIO'!L36,'SELECCION PROVEEDORES PRECIO'!F36)</f>
        <v>2.79</v>
      </c>
    </row>
    <row r="37" spans="1:3" ht="12.75">
      <c r="A37" t="str">
        <f>'SELECCION PROVEEDORES PRECIO'!B147</f>
        <v>Chuletas de cabeza de lomo</v>
      </c>
      <c r="B37" s="52">
        <f t="shared" si="0"/>
        <v>734.4753428571429</v>
      </c>
      <c r="C37" s="52">
        <f>IF('SELECCION PROVEEDORES PRECIO'!C147="MERCADONA",'SELECCION PROVEEDORES PRECIO'!L147,'SELECCION PROVEEDORES PRECIO'!F147)</f>
        <v>4.414285714285715</v>
      </c>
    </row>
    <row r="38" spans="1:3" ht="12.75">
      <c r="A38" t="str">
        <f>'SELECCION PROVEEDORES PRECIO'!B148</f>
        <v>Chuletas de cerdo</v>
      </c>
      <c r="B38" s="52">
        <f aca="true" t="shared" si="1" ref="B38:B69">C38*166.386</f>
        <v>873.5264999999999</v>
      </c>
      <c r="C38" s="52">
        <f>IF('SELECCION PROVEEDORES PRECIO'!C148="MERCADONA",'SELECCION PROVEEDORES PRECIO'!L148,'SELECCION PROVEEDORES PRECIO'!F148)</f>
        <v>5.25</v>
      </c>
    </row>
    <row r="39" spans="1:3" ht="12.75">
      <c r="A39" t="str">
        <f>'SELECCION PROVEEDORES PRECIO'!B37</f>
        <v>Ciruela negra</v>
      </c>
      <c r="B39" s="52">
        <f t="shared" si="1"/>
        <v>414.30114000000003</v>
      </c>
      <c r="C39" s="52">
        <f>IF('SELECCION PROVEEDORES PRECIO'!C37="MERCADONA",'SELECCION PROVEEDORES PRECIO'!L37,'SELECCION PROVEEDORES PRECIO'!F37)</f>
        <v>2.49</v>
      </c>
    </row>
    <row r="40" spans="1:3" ht="12.75">
      <c r="A40" t="str">
        <f>'SELECCION PROVEEDORES PRECIO'!B38</f>
        <v>Coco</v>
      </c>
      <c r="B40" s="52">
        <f t="shared" si="1"/>
        <v>164.72214</v>
      </c>
      <c r="C40" s="52">
        <f>IF('SELECCION PROVEEDORES PRECIO'!C38="MERCADONA",'SELECCION PROVEEDORES PRECIO'!L38,'SELECCION PROVEEDORES PRECIO'!F38)</f>
        <v>0.99</v>
      </c>
    </row>
    <row r="41" spans="1:10" ht="12.75">
      <c r="A41" t="str">
        <f>'SELECCION PROVEEDORES PRECIO'!B11</f>
        <v>Col lisa</v>
      </c>
      <c r="B41" s="52">
        <f t="shared" si="1"/>
        <v>197.99934</v>
      </c>
      <c r="C41" s="52">
        <f>IF('SELECCION PROVEEDORES PRECIO'!C11="MERCADONA",'SELECCION PROVEEDORES PRECIO'!L11,'SELECCION PROVEEDORES PRECIO'!F11)</f>
        <v>1.19</v>
      </c>
      <c r="D41">
        <v>28</v>
      </c>
      <c r="E41">
        <f>D41/$D$4</f>
        <v>0.28</v>
      </c>
      <c r="F41">
        <v>13</v>
      </c>
      <c r="G41">
        <f>F41/$D$4</f>
        <v>0.13</v>
      </c>
      <c r="H41">
        <v>38</v>
      </c>
      <c r="I41">
        <f>H41/$D$4</f>
        <v>0.38</v>
      </c>
      <c r="J41">
        <f>40</f>
        <v>40</v>
      </c>
    </row>
    <row r="42" spans="1:10" ht="12.75">
      <c r="A42" t="str">
        <f>'SELECCION PROVEEDORES PRECIO'!B12</f>
        <v>Col rizada</v>
      </c>
      <c r="B42" s="52">
        <f t="shared" si="1"/>
        <v>480.67066666666665</v>
      </c>
      <c r="C42" s="52">
        <f>IF('SELECCION PROVEEDORES PRECIO'!C12="MERCADONA",'SELECCION PROVEEDORES PRECIO'!L12,'SELECCION PROVEEDORES PRECIO'!F12)</f>
        <v>2.888888888888889</v>
      </c>
      <c r="D42">
        <v>29</v>
      </c>
      <c r="E42">
        <f>D42/$D$4</f>
        <v>0.29</v>
      </c>
      <c r="F42">
        <v>14</v>
      </c>
      <c r="G42">
        <f>F42/$D$4</f>
        <v>0.14</v>
      </c>
      <c r="H42">
        <v>39</v>
      </c>
      <c r="I42">
        <f>H42/$D$4</f>
        <v>0.39</v>
      </c>
      <c r="J42">
        <f>40</f>
        <v>40</v>
      </c>
    </row>
    <row r="43" spans="1:10" ht="12.75">
      <c r="A43" t="str">
        <f>'SELECCION PROVEEDORES PRECIO'!B13</f>
        <v>Coliflor</v>
      </c>
      <c r="B43" s="52">
        <f t="shared" si="1"/>
        <v>248.19245</v>
      </c>
      <c r="C43" s="52">
        <f>IF('SELECCION PROVEEDORES PRECIO'!C13="MERCADONA",'SELECCION PROVEEDORES PRECIO'!L13,'SELECCION PROVEEDORES PRECIO'!F13)</f>
        <v>1.4916666666666667</v>
      </c>
      <c r="D43">
        <v>30</v>
      </c>
      <c r="E43">
        <f>D43/$D$4</f>
        <v>0.3</v>
      </c>
      <c r="F43">
        <v>15</v>
      </c>
      <c r="G43">
        <f>F43/$D$4</f>
        <v>0.15</v>
      </c>
      <c r="H43">
        <v>40</v>
      </c>
      <c r="I43">
        <f>H43/$D$4</f>
        <v>0.4</v>
      </c>
      <c r="J43">
        <f>40</f>
        <v>40</v>
      </c>
    </row>
    <row r="44" spans="1:3" ht="12.75">
      <c r="A44" t="str">
        <f>'SELECCION PROVEEDORES PRECIO'!B149</f>
        <v>Conejo entero</v>
      </c>
      <c r="B44" s="52">
        <f t="shared" si="1"/>
        <v>733.4849499999999</v>
      </c>
      <c r="C44" s="52">
        <f>IF('SELECCION PROVEEDORES PRECIO'!C149="MERCADONA",'SELECCION PROVEEDORES PRECIO'!L149,'SELECCION PROVEEDORES PRECIO'!F149)</f>
        <v>4.408333333333333</v>
      </c>
    </row>
    <row r="45" spans="1:3" ht="12.75">
      <c r="A45" t="str">
        <f>'SELECCION PROVEEDORES PRECIO'!B97</f>
        <v>Confitura de fresa</v>
      </c>
      <c r="B45" s="52">
        <f t="shared" si="1"/>
        <v>439.9985333333333</v>
      </c>
      <c r="C45" s="52">
        <f>IF('SELECCION PROVEEDORES PRECIO'!C97="MERCADONA",'SELECCION PROVEEDORES PRECIO'!L97,'SELECCION PROVEEDORES PRECIO'!F97)</f>
        <v>2.6444444444444444</v>
      </c>
    </row>
    <row r="46" spans="1:3" ht="12.75">
      <c r="A46" t="str">
        <f>'SELECCION PROVEEDORES PRECIO'!B128</f>
        <v>Copa chocolate</v>
      </c>
      <c r="B46" s="52">
        <f t="shared" si="1"/>
        <v>158.0667</v>
      </c>
      <c r="C46" s="52">
        <f>IF('SELECCION PROVEEDORES PRECIO'!C128="MERCADONA",'SELECCION PROVEEDORES PRECIO'!L128,'SELECCION PROVEEDORES PRECIO'!F128)</f>
        <v>0.95</v>
      </c>
    </row>
    <row r="47" spans="1:3" ht="12.75">
      <c r="A47" t="str">
        <f>'SELECCION PROVEEDORES PRECIO'!B98</f>
        <v>Corn flakes</v>
      </c>
      <c r="B47" s="52">
        <f t="shared" si="1"/>
        <v>329.44428</v>
      </c>
      <c r="C47" s="52">
        <f>IF('SELECCION PROVEEDORES PRECIO'!C98="MERCADONA",'SELECCION PROVEEDORES PRECIO'!L98,'SELECCION PROVEEDORES PRECIO'!F98)</f>
        <v>1.98</v>
      </c>
    </row>
    <row r="48" spans="1:3" ht="12.75">
      <c r="A48" t="str">
        <f>'SELECCION PROVEEDORES PRECIO'!B99</f>
        <v>Croissant</v>
      </c>
      <c r="B48" s="52">
        <f t="shared" si="1"/>
        <v>382.6878</v>
      </c>
      <c r="C48" s="52">
        <f>IF('SELECCION PROVEEDORES PRECIO'!C99="MERCADONA",'SELECCION PROVEEDORES PRECIO'!L99,'SELECCION PROVEEDORES PRECIO'!F99)</f>
        <v>2.3</v>
      </c>
    </row>
    <row r="49" spans="1:10" ht="12.75">
      <c r="A49" t="str">
        <f>'SELECCION PROVEEDORES PRECIO'!B14</f>
        <v>Endivias</v>
      </c>
      <c r="B49" s="52">
        <f t="shared" si="1"/>
        <v>462.55307999999997</v>
      </c>
      <c r="C49" s="52">
        <f>IF('SELECCION PROVEEDORES PRECIO'!C14="MERCADONA",'SELECCION PROVEEDORES PRECIO'!L14,'SELECCION PROVEEDORES PRECIO'!F14)</f>
        <v>2.78</v>
      </c>
      <c r="D49">
        <v>31</v>
      </c>
      <c r="E49">
        <f>D49/$D$4</f>
        <v>0.31</v>
      </c>
      <c r="F49">
        <v>16</v>
      </c>
      <c r="G49">
        <f>F49/$D$4</f>
        <v>0.16</v>
      </c>
      <c r="H49">
        <v>41</v>
      </c>
      <c r="I49">
        <f>H49/$D$4</f>
        <v>0.41</v>
      </c>
      <c r="J49">
        <f>40</f>
        <v>40</v>
      </c>
    </row>
    <row r="50" spans="1:3" ht="12.75">
      <c r="A50" t="str">
        <f>'SELECCION PROVEEDORES PRECIO'!B100</f>
        <v>Ensaimadas</v>
      </c>
      <c r="B50" s="52">
        <f t="shared" si="1"/>
        <v>597.4770000000001</v>
      </c>
      <c r="C50" s="52">
        <f>IF('SELECCION PROVEEDORES PRECIO'!C100="MERCADONA",'SELECCION PROVEEDORES PRECIO'!L100,'SELECCION PROVEEDORES PRECIO'!F100)</f>
        <v>3.5909090909090913</v>
      </c>
    </row>
    <row r="51" spans="1:10" ht="12.75">
      <c r="A51">
        <f>'SELECCION PROVEEDORES PRECIO'!B15</f>
        <v>0</v>
      </c>
      <c r="B51" s="52">
        <f t="shared" si="1"/>
        <v>83193</v>
      </c>
      <c r="C51" s="52">
        <v>500</v>
      </c>
      <c r="D51">
        <v>32</v>
      </c>
      <c r="E51">
        <f>D51/$D$4</f>
        <v>0.32</v>
      </c>
      <c r="F51">
        <v>17</v>
      </c>
      <c r="G51">
        <f>F51/$D$4</f>
        <v>0.17</v>
      </c>
      <c r="H51">
        <v>42</v>
      </c>
      <c r="I51">
        <f>H51/$D$4</f>
        <v>0.42</v>
      </c>
      <c r="J51">
        <f>40</f>
        <v>40</v>
      </c>
    </row>
    <row r="52" spans="1:3" ht="12.75">
      <c r="A52" t="str">
        <f>'SELECCION PROVEEDORES PRECIO'!B157</f>
        <v>Filetes de abadejo Alaska</v>
      </c>
      <c r="B52" s="52">
        <f t="shared" si="1"/>
        <v>0</v>
      </c>
      <c r="C52" s="52">
        <f>IF('SELECCION PROVEEDORES PRECIO'!C157="MERCADONA",'SELECCION PROVEEDORES PRECIO'!L157,'SELECCION PROVEEDORES PRECIO'!F157)</f>
        <v>0</v>
      </c>
    </row>
    <row r="53" spans="1:3" ht="12.75">
      <c r="A53" t="str">
        <f>'SELECCION PROVEEDORES PRECIO'!B158</f>
        <v>Filetes de merluza</v>
      </c>
      <c r="B53" s="52">
        <f t="shared" si="1"/>
        <v>996.65214</v>
      </c>
      <c r="C53" s="52">
        <f>IF('SELECCION PROVEEDORES PRECIO'!C158="MERCADONA",'SELECCION PROVEEDORES PRECIO'!L158,'SELECCION PROVEEDORES PRECIO'!F158)</f>
        <v>5.99</v>
      </c>
    </row>
    <row r="54" spans="1:3" ht="12.75">
      <c r="A54" t="str">
        <f>'SELECCION PROVEEDORES PRECIO'!B159</f>
        <v>Fletán</v>
      </c>
      <c r="B54" s="52">
        <f t="shared" si="1"/>
        <v>2163.018</v>
      </c>
      <c r="C54" s="52">
        <f>IF('SELECCION PROVEEDORES PRECIO'!C159="MERCADONA",'SELECCION PROVEEDORES PRECIO'!L159,'SELECCION PROVEEDORES PRECIO'!F159)</f>
        <v>13</v>
      </c>
    </row>
    <row r="55" spans="1:3" ht="12.75">
      <c r="A55" t="str">
        <f>'SELECCION PROVEEDORES PRECIO'!B39</f>
        <v>Fresas</v>
      </c>
      <c r="B55" s="52">
        <f t="shared" si="1"/>
        <v>382.6878</v>
      </c>
      <c r="C55" s="52">
        <f>IF('SELECCION PROVEEDORES PRECIO'!C39="MERCADONA",'SELECCION PROVEEDORES PRECIO'!L39,'SELECCION PROVEEDORES PRECIO'!F39)</f>
        <v>2.3</v>
      </c>
    </row>
    <row r="56" spans="1:3" ht="12.75">
      <c r="A56" t="str">
        <f>'SELECCION PROVEEDORES PRECIO'!B83</f>
        <v>Garbanzo cocido</v>
      </c>
      <c r="B56" s="52">
        <f t="shared" si="1"/>
        <v>174.70529999999997</v>
      </c>
      <c r="C56" s="52">
        <f>IF('SELECCION PROVEEDORES PRECIO'!C83="MERCADONA",'SELECCION PROVEEDORES PRECIO'!L83,'SELECCION PROVEEDORES PRECIO'!F83)</f>
        <v>1.0499999999999998</v>
      </c>
    </row>
    <row r="57" spans="1:10" ht="12.75">
      <c r="A57" t="str">
        <f>'SELECCION PROVEEDORES PRECIO'!B16</f>
        <v>Guisante</v>
      </c>
      <c r="B57" s="52">
        <f t="shared" si="1"/>
        <v>207.9825</v>
      </c>
      <c r="C57" s="52">
        <f>IF('SELECCION PROVEEDORES PRECIO'!C16="MERCADONA",'SELECCION PROVEEDORES PRECIO'!L16,'SELECCION PROVEEDORES PRECIO'!F16)</f>
        <v>1.25</v>
      </c>
      <c r="D57">
        <v>33</v>
      </c>
      <c r="E57">
        <f>D57/$D$4</f>
        <v>0.33</v>
      </c>
      <c r="F57">
        <v>18</v>
      </c>
      <c r="G57">
        <f>F57/$D$4</f>
        <v>0.18</v>
      </c>
      <c r="H57">
        <v>43</v>
      </c>
      <c r="I57">
        <f>H57/$D$4</f>
        <v>0.43</v>
      </c>
      <c r="J57">
        <f>40</f>
        <v>40</v>
      </c>
    </row>
    <row r="58" spans="1:10" ht="12.75">
      <c r="A58" t="str">
        <f>'SELECCION PROVEEDORES PRECIO'!B17</f>
        <v>Guisante</v>
      </c>
      <c r="B58" s="52">
        <f t="shared" si="1"/>
        <v>314.2846666666666</v>
      </c>
      <c r="C58" s="52">
        <f>IF('SELECCION PROVEEDORES PRECIO'!C17="MERCADONA",'SELECCION PROVEEDORES PRECIO'!L17,'SELECCION PROVEEDORES PRECIO'!F17)</f>
        <v>1.8888888888888888</v>
      </c>
      <c r="D58">
        <v>34</v>
      </c>
      <c r="E58">
        <f>D58/$D$4</f>
        <v>0.34</v>
      </c>
      <c r="F58">
        <v>19</v>
      </c>
      <c r="G58">
        <f>F58/$D$4</f>
        <v>0.19</v>
      </c>
      <c r="H58">
        <v>44</v>
      </c>
      <c r="I58">
        <f>H58/$D$4</f>
        <v>0.44</v>
      </c>
      <c r="J58">
        <f>40</f>
        <v>40</v>
      </c>
    </row>
    <row r="59" spans="1:3" ht="12.75">
      <c r="A59" t="str">
        <f>'SELECCION PROVEEDORES PRECIO'!B84</f>
        <v>Harina</v>
      </c>
      <c r="B59" s="52">
        <f t="shared" si="1"/>
        <v>74.8737</v>
      </c>
      <c r="C59" s="52">
        <f>IF('SELECCION PROVEEDORES PRECIO'!C84="MERCADONA",'SELECCION PROVEEDORES PRECIO'!L84,'SELECCION PROVEEDORES PRECIO'!F84)</f>
        <v>0.45</v>
      </c>
    </row>
    <row r="60" spans="1:3" ht="12.75">
      <c r="A60" t="str">
        <f>'SELECCION PROVEEDORES PRECIO'!B123</f>
        <v>Horchata</v>
      </c>
      <c r="B60" s="52">
        <f t="shared" si="1"/>
        <v>164.72214</v>
      </c>
      <c r="C60" s="52">
        <f>IF('SELECCION PROVEEDORES PRECIO'!C123="MERCADONA",'SELECCION PROVEEDORES PRECIO'!L123,'SELECCION PROVEEDORES PRECIO'!F123)</f>
        <v>0.99</v>
      </c>
    </row>
    <row r="61" spans="1:3" ht="12.75">
      <c r="A61" t="str">
        <f>'SELECCION PROVEEDORES PRECIO'!B124</f>
        <v>Huevos L</v>
      </c>
      <c r="B61" s="52">
        <f t="shared" si="1"/>
        <v>24.40328</v>
      </c>
      <c r="C61" s="52">
        <f>IF('SELECCION PROVEEDORES PRECIO'!C124="MERCADONA",'SELECCION PROVEEDORES PRECIO'!L124,'SELECCION PROVEEDORES PRECIO'!F124)</f>
        <v>0.14666666666666667</v>
      </c>
    </row>
    <row r="62" spans="1:3" ht="12.75">
      <c r="A62" t="str">
        <f>'SELECCION PROVEEDORES PRECIO'!B125</f>
        <v>Huevos L</v>
      </c>
      <c r="B62" s="52">
        <f t="shared" si="1"/>
        <v>16.499945</v>
      </c>
      <c r="C62" s="52">
        <f>IF('SELECCION PROVEEDORES PRECIO'!C125="MERCADONA",'SELECCION PROVEEDORES PRECIO'!L125,'SELECCION PROVEEDORES PRECIO'!F125)</f>
        <v>0.09916666666666667</v>
      </c>
    </row>
    <row r="63" spans="1:3" ht="12.75">
      <c r="A63" t="str">
        <f>'SELECCION PROVEEDORES PRECIO'!B126</f>
        <v>Huevos M</v>
      </c>
      <c r="B63" s="52">
        <f t="shared" si="1"/>
        <v>14.558775</v>
      </c>
      <c r="C63" s="52">
        <f>IF('SELECCION PROVEEDORES PRECIO'!C126="MERCADONA",'SELECCION PROVEEDORES PRECIO'!L126,'SELECCION PROVEEDORES PRECIO'!F126)</f>
        <v>0.08750000000000001</v>
      </c>
    </row>
    <row r="64" spans="1:3" ht="12.75">
      <c r="A64" t="str">
        <f>'SELECCION PROVEEDORES PRECIO'!B167</f>
        <v>Jabón para el baño</v>
      </c>
      <c r="B64" s="52">
        <f t="shared" si="1"/>
        <v>176.36916</v>
      </c>
      <c r="C64" s="52">
        <f>IF('SELECCION PROVEEDORES PRECIO'!C167="MERCADONA",'SELECCION PROVEEDORES PRECIO'!L167,'SELECCION PROVEEDORES PRECIO'!F167)</f>
        <v>1.06</v>
      </c>
    </row>
    <row r="65" spans="1:3" ht="12.75">
      <c r="A65" t="str">
        <f>'SELECCION PROVEEDORES PRECIO'!B168</f>
        <v>Jabón para lavadora</v>
      </c>
      <c r="B65" s="52">
        <f t="shared" si="1"/>
        <v>19.997132222222223</v>
      </c>
      <c r="C65" s="52">
        <f>IF('SELECCION PROVEEDORES PRECIO'!C168="MERCADONA",'SELECCION PROVEEDORES PRECIO'!L168,'SELECCION PROVEEDORES PRECIO'!F168)</f>
        <v>0.12018518518518519</v>
      </c>
    </row>
    <row r="66" spans="1:3" ht="12.75">
      <c r="A66" t="str">
        <f>'SELECCION PROVEEDORES PRECIO'!B169</f>
        <v>Jabón para platos</v>
      </c>
      <c r="B66" s="52">
        <f t="shared" si="1"/>
        <v>329.44428</v>
      </c>
      <c r="C66" s="52">
        <f>IF('SELECCION PROVEEDORES PRECIO'!C169="MERCADONA",'SELECCION PROVEEDORES PRECIO'!L169,'SELECCION PROVEEDORES PRECIO'!F169)</f>
        <v>1.98</v>
      </c>
    </row>
    <row r="67" spans="1:3" ht="12.75">
      <c r="A67" t="str">
        <f>'SELECCION PROVEEDORES PRECIO'!B170</f>
        <v>Jabón para suelo</v>
      </c>
      <c r="B67" s="52">
        <f t="shared" si="1"/>
        <v>82.36107</v>
      </c>
      <c r="C67" s="52">
        <f>IF('SELECCION PROVEEDORES PRECIO'!C170="MERCADONA",'SELECCION PROVEEDORES PRECIO'!L170,'SELECCION PROVEEDORES PRECIO'!F170)</f>
        <v>0.495</v>
      </c>
    </row>
    <row r="68" spans="1:3" ht="12.75">
      <c r="A68" t="str">
        <f>'SELECCION PROVEEDORES PRECIO'!B150</f>
        <v>Jamoncitos de pollo</v>
      </c>
      <c r="B68" s="52">
        <f t="shared" si="1"/>
        <v>580.271175</v>
      </c>
      <c r="C68" s="52">
        <f>IF('SELECCION PROVEEDORES PRECIO'!C150="MERCADONA",'SELECCION PROVEEDORES PRECIO'!L150,'SELECCION PROVEEDORES PRECIO'!F150)</f>
        <v>3.4875</v>
      </c>
    </row>
    <row r="69" spans="1:10" ht="12.75">
      <c r="A69" t="str">
        <f>'SELECCION PROVEEDORES PRECIO'!B18</f>
        <v>Judías congeladas</v>
      </c>
      <c r="B69" s="52">
        <f t="shared" si="1"/>
        <v>277.30999999999995</v>
      </c>
      <c r="C69" s="52">
        <f>IF('SELECCION PROVEEDORES PRECIO'!C18="MERCADONA",'SELECCION PROVEEDORES PRECIO'!L18,'SELECCION PROVEEDORES PRECIO'!F18)</f>
        <v>1.6666666666666665</v>
      </c>
      <c r="D69">
        <v>35</v>
      </c>
      <c r="E69">
        <f>D69/$D$4</f>
        <v>0.35</v>
      </c>
      <c r="F69">
        <v>20</v>
      </c>
      <c r="G69">
        <f>F69/$D$4</f>
        <v>0.2</v>
      </c>
      <c r="H69">
        <v>45</v>
      </c>
      <c r="I69">
        <f>H69/$D$4</f>
        <v>0.45</v>
      </c>
      <c r="J69">
        <f>40</f>
        <v>40</v>
      </c>
    </row>
    <row r="70" spans="1:10" ht="12.75">
      <c r="A70" t="str">
        <f>'SELECCION PROVEEDORES PRECIO'!B19</f>
        <v>Judías congeladas</v>
      </c>
      <c r="B70" s="52">
        <f aca="true" t="shared" si="2" ref="B70:B101">C70*166.386</f>
        <v>191.3439</v>
      </c>
      <c r="C70" s="52">
        <f>IF('SELECCION PROVEEDORES PRECIO'!C19="MERCADONA",'SELECCION PROVEEDORES PRECIO'!L19,'SELECCION PROVEEDORES PRECIO'!F19)</f>
        <v>1.15</v>
      </c>
      <c r="D70">
        <v>36</v>
      </c>
      <c r="E70">
        <f>D70/$D$4</f>
        <v>0.36</v>
      </c>
      <c r="F70">
        <v>21</v>
      </c>
      <c r="G70">
        <f>F70/$D$4</f>
        <v>0.21</v>
      </c>
      <c r="H70">
        <v>46</v>
      </c>
      <c r="I70">
        <f>H70/$D$4</f>
        <v>0.46</v>
      </c>
      <c r="J70">
        <f>40</f>
        <v>40</v>
      </c>
    </row>
    <row r="71" spans="1:3" ht="12.75">
      <c r="A71" t="str">
        <f>'SELECCION PROVEEDORES PRECIO'!B40</f>
        <v>Kiwi</v>
      </c>
      <c r="B71" s="52">
        <f t="shared" si="2"/>
        <v>314.46954</v>
      </c>
      <c r="C71" s="52">
        <f>IF('SELECCION PROVEEDORES PRECIO'!C40="MERCADONA",'SELECCION PROVEEDORES PRECIO'!L40,'SELECCION PROVEEDORES PRECIO'!F40)</f>
        <v>1.89</v>
      </c>
    </row>
    <row r="72" spans="1:3" ht="12.75">
      <c r="A72" t="str">
        <f>'SELECCION PROVEEDORES PRECIO'!B129</f>
        <v>Leche</v>
      </c>
      <c r="B72" s="52">
        <f t="shared" si="2"/>
        <v>124.7895</v>
      </c>
      <c r="C72" s="52">
        <f>IF('SELECCION PROVEEDORES PRECIO'!C129="MERCADONA",'SELECCION PROVEEDORES PRECIO'!L129,'SELECCION PROVEEDORES PRECIO'!F129)</f>
        <v>0.75</v>
      </c>
    </row>
    <row r="73" spans="1:3" ht="12.75">
      <c r="A73" t="str">
        <f>'SELECCION PROVEEDORES PRECIO'!B130</f>
        <v>Leche fresca</v>
      </c>
      <c r="B73" s="52">
        <f t="shared" si="2"/>
        <v>163.05828</v>
      </c>
      <c r="C73" s="52">
        <f>IF('SELECCION PROVEEDORES PRECIO'!C130="MERCADONA",'SELECCION PROVEEDORES PRECIO'!L130,'SELECCION PROVEEDORES PRECIO'!F130)</f>
        <v>0.98</v>
      </c>
    </row>
    <row r="74" spans="1:3" ht="12.75">
      <c r="A74" t="str">
        <f>'SELECCION PROVEEDORES PRECIO'!B20</f>
        <v>Lechuga</v>
      </c>
      <c r="B74" s="52">
        <f t="shared" si="2"/>
        <v>247.91513999999998</v>
      </c>
      <c r="C74" s="52">
        <f>IF('SELECCION PROVEEDORES PRECIO'!C20="MERCADONA",'SELECCION PROVEEDORES PRECIO'!L20,'SELECCION PROVEEDORES PRECIO'!F20)</f>
        <v>1.49</v>
      </c>
    </row>
    <row r="75" spans="1:3" ht="12.75">
      <c r="A75" t="str">
        <f>'SELECCION PROVEEDORES PRECIO'!B171</f>
        <v>Lejía</v>
      </c>
      <c r="B75" s="52">
        <f t="shared" si="2"/>
        <v>34.94106</v>
      </c>
      <c r="C75" s="52">
        <f>IF('SELECCION PROVEEDORES PRECIO'!C171="MERCADONA",'SELECCION PROVEEDORES PRECIO'!L171,'SELECCION PROVEEDORES PRECIO'!F171)</f>
        <v>0.21000000000000002</v>
      </c>
    </row>
    <row r="76" spans="1:3" ht="12.75">
      <c r="A76" t="str">
        <f>'SELECCION PROVEEDORES PRECIO'!B85</f>
        <v>Lenteja seca castellana</v>
      </c>
      <c r="B76" s="52">
        <f t="shared" si="2"/>
        <v>108.15090000000001</v>
      </c>
      <c r="C76" s="52">
        <f>IF('SELECCION PROVEEDORES PRECIO'!C85="MERCADONA",'SELECCION PROVEEDORES PRECIO'!L85,'SELECCION PROVEEDORES PRECIO'!F85)</f>
        <v>0.65</v>
      </c>
    </row>
    <row r="77" spans="1:3" ht="12.75">
      <c r="A77" t="str">
        <f>'SELECCION PROVEEDORES PRECIO'!B86</f>
        <v>Lenteja seca pardina</v>
      </c>
      <c r="B77" s="52">
        <f t="shared" si="2"/>
        <v>164.72214</v>
      </c>
      <c r="C77" s="52">
        <f>IF('SELECCION PROVEEDORES PRECIO'!C86="MERCADONA",'SELECCION PROVEEDORES PRECIO'!L86,'SELECCION PROVEEDORES PRECIO'!F86)</f>
        <v>0.99</v>
      </c>
    </row>
    <row r="78" spans="1:3" ht="12.75">
      <c r="A78" t="str">
        <f>'SELECCION PROVEEDORES PRECIO'!B41</f>
        <v>Lima</v>
      </c>
      <c r="B78" s="52">
        <f t="shared" si="2"/>
        <v>264.55374</v>
      </c>
      <c r="C78" s="52">
        <f>IF('SELECCION PROVEEDORES PRECIO'!C41="MERCADONA",'SELECCION PROVEEDORES PRECIO'!L41,'SELECCION PROVEEDORES PRECIO'!F41)</f>
        <v>1.59</v>
      </c>
    </row>
    <row r="79" spans="1:3" ht="12.75">
      <c r="A79" t="str">
        <f>'SELECCION PROVEEDORES PRECIO'!B42</f>
        <v>Limón</v>
      </c>
      <c r="B79" s="52">
        <f t="shared" si="2"/>
        <v>321.6796</v>
      </c>
      <c r="C79" s="52">
        <f>IF('SELECCION PROVEEDORES PRECIO'!C42="MERCADONA",'SELECCION PROVEEDORES PRECIO'!L42,'SELECCION PROVEEDORES PRECIO'!F42)</f>
        <v>1.9333333333333333</v>
      </c>
    </row>
    <row r="80" spans="1:3" ht="12.75">
      <c r="A80" t="str">
        <f>'SELECCION PROVEEDORES PRECIO'!B151</f>
        <v>Lomo</v>
      </c>
      <c r="B80" s="52">
        <f t="shared" si="2"/>
        <v>1264.5336</v>
      </c>
      <c r="C80" s="52">
        <f>IF('SELECCION PROVEEDORES PRECIO'!C151="MERCADONA",'SELECCION PROVEEDORES PRECIO'!L151,'SELECCION PROVEEDORES PRECIO'!F151)</f>
        <v>7.6</v>
      </c>
    </row>
    <row r="81" spans="1:3" ht="12.75">
      <c r="A81" t="str">
        <f>'SELECCION PROVEEDORES PRECIO'!B160</f>
        <v>Lomos de merluza sin piel</v>
      </c>
      <c r="B81" s="52">
        <f t="shared" si="2"/>
        <v>1493.3143499999999</v>
      </c>
      <c r="C81" s="52">
        <f>IF('SELECCION PROVEEDORES PRECIO'!C160="MERCADONA",'SELECCION PROVEEDORES PRECIO'!L160,'SELECCION PROVEEDORES PRECIO'!F160)</f>
        <v>8.975</v>
      </c>
    </row>
    <row r="82" spans="1:3" ht="12.75">
      <c r="A82" t="str">
        <f>'SELECCION PROVEEDORES PRECIO'!B161</f>
        <v>Lubina</v>
      </c>
      <c r="B82" s="52">
        <f t="shared" si="2"/>
        <v>1290.7030485436892</v>
      </c>
      <c r="C82" s="52">
        <f>IF('SELECCION PROVEEDORES PRECIO'!C161="MERCADONA",'SELECCION PROVEEDORES PRECIO'!L161,'SELECCION PROVEEDORES PRECIO'!F161)</f>
        <v>7.757281553398058</v>
      </c>
    </row>
    <row r="83" spans="1:3" ht="12.75">
      <c r="A83" t="str">
        <f>'SELECCION PROVEEDORES PRECIO'!B101</f>
        <v>Magdalenas</v>
      </c>
      <c r="B83" s="52">
        <f t="shared" si="2"/>
        <v>324.65560975609753</v>
      </c>
      <c r="C83" s="52">
        <f>IF('SELECCION PROVEEDORES PRECIO'!C101="MERCADONA",'SELECCION PROVEEDORES PRECIO'!L101,'SELECCION PROVEEDORES PRECIO'!F101)</f>
        <v>1.951219512195122</v>
      </c>
    </row>
    <row r="84" spans="1:3" ht="12.75">
      <c r="A84" t="str">
        <f>'SELECCION PROVEEDORES PRECIO'!B102</f>
        <v>Magdalenas concha</v>
      </c>
      <c r="B84" s="52">
        <f t="shared" si="2"/>
        <v>478.98999999999995</v>
      </c>
      <c r="C84" s="52">
        <f>IF('SELECCION PROVEEDORES PRECIO'!C102="MERCADONA",'SELECCION PROVEEDORES PRECIO'!L102,'SELECCION PROVEEDORES PRECIO'!F102)</f>
        <v>2.8787878787878785</v>
      </c>
    </row>
    <row r="85" spans="1:3" ht="12.75">
      <c r="A85" t="str">
        <f>'SELECCION PROVEEDORES PRECIO'!B87</f>
        <v>Maíz</v>
      </c>
      <c r="B85" s="52">
        <f t="shared" si="2"/>
        <v>286.06715789473685</v>
      </c>
      <c r="C85" s="52">
        <f>IF('SELECCION PROVEEDORES PRECIO'!C87="MERCADONA",'SELECCION PROVEEDORES PRECIO'!L87,'SELECCION PROVEEDORES PRECIO'!F87)</f>
        <v>1.719298245614035</v>
      </c>
    </row>
    <row r="86" spans="1:3" ht="12.75">
      <c r="A86" t="str">
        <f>'SELECCION PROVEEDORES PRECIO'!B43</f>
        <v>Mandarina</v>
      </c>
      <c r="B86" s="52">
        <f t="shared" si="2"/>
        <v>197.99934</v>
      </c>
      <c r="C86" s="52">
        <f>IF('SELECCION PROVEEDORES PRECIO'!C43="MERCADONA",'SELECCION PROVEEDORES PRECIO'!L43,'SELECCION PROVEEDORES PRECIO'!F43)</f>
        <v>1.19</v>
      </c>
    </row>
    <row r="87" spans="1:3" ht="12.75">
      <c r="A87" t="str">
        <f>'SELECCION PROVEEDORES PRECIO'!B44</f>
        <v>Mango</v>
      </c>
      <c r="B87" s="52">
        <f t="shared" si="2"/>
        <v>364.38534</v>
      </c>
      <c r="C87" s="52">
        <f>IF('SELECCION PROVEEDORES PRECIO'!C44="MERCADONA",'SELECCION PROVEEDORES PRECIO'!L44,'SELECCION PROVEEDORES PRECIO'!F44)</f>
        <v>2.19</v>
      </c>
    </row>
    <row r="88" spans="1:3" ht="12.75">
      <c r="A88" t="str">
        <f>'SELECCION PROVEEDORES PRECIO'!B131</f>
        <v>Mantequilla</v>
      </c>
      <c r="B88" s="52">
        <f t="shared" si="2"/>
        <v>658.88856</v>
      </c>
      <c r="C88" s="52">
        <f>IF('SELECCION PROVEEDORES PRECIO'!C131="MERCADONA",'SELECCION PROVEEDORES PRECIO'!L131,'SELECCION PROVEEDORES PRECIO'!F131)</f>
        <v>3.96</v>
      </c>
    </row>
    <row r="89" spans="1:3" ht="12.75">
      <c r="A89" t="str">
        <f>'SELECCION PROVEEDORES PRECIO'!B45</f>
        <v>Manzana fuji</v>
      </c>
      <c r="B89" s="52">
        <f t="shared" si="2"/>
        <v>218.38162499999999</v>
      </c>
      <c r="C89" s="52">
        <f>IF('SELECCION PROVEEDORES PRECIO'!C45="MERCADONA",'SELECCION PROVEEDORES PRECIO'!L45,'SELECCION PROVEEDORES PRECIO'!F45)</f>
        <v>1.3125</v>
      </c>
    </row>
    <row r="90" spans="1:3" ht="12.75">
      <c r="A90" t="str">
        <f>'SELECCION PROVEEDORES PRECIO'!B46</f>
        <v>Manzana fuji</v>
      </c>
      <c r="B90" s="52">
        <f t="shared" si="2"/>
        <v>291.1755</v>
      </c>
      <c r="C90" s="52">
        <f>IF('SELECCION PROVEEDORES PRECIO'!C46="MERCADONA",'SELECCION PROVEEDORES PRECIO'!L46,'SELECCION PROVEEDORES PRECIO'!F46)</f>
        <v>1.75</v>
      </c>
    </row>
    <row r="91" spans="1:3" ht="12.75">
      <c r="A91" t="str">
        <f>'SELECCION PROVEEDORES PRECIO'!B47</f>
        <v>Manzana golden</v>
      </c>
      <c r="B91" s="52">
        <f t="shared" si="2"/>
        <v>218.38162499999999</v>
      </c>
      <c r="C91" s="52">
        <f>IF('SELECCION PROVEEDORES PRECIO'!C47="MERCADONA",'SELECCION PROVEEDORES PRECIO'!L47,'SELECCION PROVEEDORES PRECIO'!F47)</f>
        <v>1.3125</v>
      </c>
    </row>
    <row r="92" spans="1:3" ht="12.75">
      <c r="A92" t="str">
        <f>'SELECCION PROVEEDORES PRECIO'!B48</f>
        <v>Manzana golden</v>
      </c>
      <c r="B92" s="52">
        <f t="shared" si="2"/>
        <v>198.83127000000002</v>
      </c>
      <c r="C92" s="52">
        <f>IF('SELECCION PROVEEDORES PRECIO'!C48="MERCADONA",'SELECCION PROVEEDORES PRECIO'!L48,'SELECCION PROVEEDORES PRECIO'!F48)</f>
        <v>1.195</v>
      </c>
    </row>
    <row r="93" spans="1:3" ht="12.75">
      <c r="A93" t="str">
        <f>'SELECCION PROVEEDORES PRECIO'!B49</f>
        <v>Manzana golden granel</v>
      </c>
      <c r="B93" s="52">
        <f t="shared" si="2"/>
        <v>281.19234</v>
      </c>
      <c r="C93" s="52">
        <f>IF('SELECCION PROVEEDORES PRECIO'!C49="MERCADONA",'SELECCION PROVEEDORES PRECIO'!L49,'SELECCION PROVEEDORES PRECIO'!F49)</f>
        <v>1.69</v>
      </c>
    </row>
    <row r="94" spans="1:3" ht="12.75">
      <c r="A94" t="str">
        <f>'SELECCION PROVEEDORES PRECIO'!B50</f>
        <v>Manzana roja</v>
      </c>
      <c r="B94" s="52">
        <f t="shared" si="2"/>
        <v>218.38162499999999</v>
      </c>
      <c r="C94" s="52">
        <f>IF('SELECCION PROVEEDORES PRECIO'!C50="MERCADONA",'SELECCION PROVEEDORES PRECIO'!L50,'SELECCION PROVEEDORES PRECIO'!F50)</f>
        <v>1.3125</v>
      </c>
    </row>
    <row r="95" spans="1:3" ht="12.75">
      <c r="A95" t="str">
        <f>'SELECCION PROVEEDORES PRECIO'!B51</f>
        <v>Manzana royal gala</v>
      </c>
      <c r="B95" s="52">
        <f t="shared" si="2"/>
        <v>374.3685</v>
      </c>
      <c r="C95" s="52">
        <f>IF('SELECCION PROVEEDORES PRECIO'!C51="MERCADONA",'SELECCION PROVEEDORES PRECIO'!L51,'SELECCION PROVEEDORES PRECIO'!F51)</f>
        <v>2.25</v>
      </c>
    </row>
    <row r="96" spans="1:3" ht="12.75">
      <c r="A96" t="str">
        <f>'SELECCION PROVEEDORES PRECIO'!B52</f>
        <v>Manzana royal gala</v>
      </c>
      <c r="B96" s="52">
        <f t="shared" si="2"/>
        <v>198.83127000000002</v>
      </c>
      <c r="C96" s="52">
        <f>IF('SELECCION PROVEEDORES PRECIO'!C52="MERCADONA",'SELECCION PROVEEDORES PRECIO'!L52,'SELECCION PROVEEDORES PRECIO'!F52)</f>
        <v>1.195</v>
      </c>
    </row>
    <row r="97" spans="1:3" ht="12.75">
      <c r="A97" t="str">
        <f>'SELECCION PROVEEDORES PRECIO'!B53</f>
        <v>Manzana smith</v>
      </c>
      <c r="B97" s="52">
        <f t="shared" si="2"/>
        <v>274.5369</v>
      </c>
      <c r="C97" s="52">
        <f>IF('SELECCION PROVEEDORES PRECIO'!C53="MERCADONA",'SELECCION PROVEEDORES PRECIO'!L53,'SELECCION PROVEEDORES PRECIO'!F53)</f>
        <v>1.65</v>
      </c>
    </row>
    <row r="98" spans="1:3" ht="12.75">
      <c r="A98" t="str">
        <f>'SELECCION PROVEEDORES PRECIO'!B132</f>
        <v>Margarina</v>
      </c>
      <c r="B98" s="52">
        <f t="shared" si="2"/>
        <v>196.33548</v>
      </c>
      <c r="C98" s="52">
        <f>IF('SELECCION PROVEEDORES PRECIO'!C132="MERCADONA",'SELECCION PROVEEDORES PRECIO'!L132,'SELECCION PROVEEDORES PRECIO'!F132)</f>
        <v>1.18</v>
      </c>
    </row>
    <row r="99" spans="1:3" ht="12.75">
      <c r="A99" t="str">
        <f>'SELECCION PROVEEDORES PRECIO'!B54</f>
        <v>Melón</v>
      </c>
      <c r="B99" s="52">
        <f t="shared" si="2"/>
        <v>314.46954</v>
      </c>
      <c r="C99" s="52">
        <f>IF('SELECCION PROVEEDORES PRECIO'!C54="MERCADONA",'SELECCION PROVEEDORES PRECIO'!L54,'SELECCION PROVEEDORES PRECIO'!F54)</f>
        <v>1.89</v>
      </c>
    </row>
    <row r="100" spans="1:3" ht="12.75">
      <c r="A100" t="str">
        <f>'SELECCION PROVEEDORES PRECIO'!B55</f>
        <v>Melón galia</v>
      </c>
      <c r="B100" s="52">
        <f t="shared" si="2"/>
        <v>281.19234</v>
      </c>
      <c r="C100" s="52">
        <f>IF('SELECCION PROVEEDORES PRECIO'!C55="MERCADONA",'SELECCION PROVEEDORES PRECIO'!L55,'SELECCION PROVEEDORES PRECIO'!F55)</f>
        <v>1.69</v>
      </c>
    </row>
    <row r="101" spans="1:3" ht="12.75">
      <c r="A101" t="str">
        <f>'SELECCION PROVEEDORES PRECIO'!B56</f>
        <v>Melón piel de sapo</v>
      </c>
      <c r="B101" s="52">
        <f t="shared" si="2"/>
        <v>231.27653999999998</v>
      </c>
      <c r="C101" s="52">
        <f>IF('SELECCION PROVEEDORES PRECIO'!C56="MERCADONA",'SELECCION PROVEEDORES PRECIO'!L56,'SELECCION PROVEEDORES PRECIO'!F56)</f>
        <v>1.39</v>
      </c>
    </row>
    <row r="102" spans="1:3" ht="12.75">
      <c r="A102" t="str">
        <f>'SELECCION PROVEEDORES PRECIO'!B162</f>
        <v>Merluza</v>
      </c>
      <c r="B102" s="52">
        <f aca="true" t="shared" si="3" ref="B102:B133">C102*166.386</f>
        <v>1164.702</v>
      </c>
      <c r="C102" s="52">
        <f>IF('SELECCION PROVEEDORES PRECIO'!C162="MERCADONA",'SELECCION PROVEEDORES PRECIO'!L162,'SELECCION PROVEEDORES PRECIO'!F162)</f>
        <v>7</v>
      </c>
    </row>
    <row r="103" spans="1:3" ht="12.75">
      <c r="A103" t="str">
        <f>'SELECCION PROVEEDORES PRECIO'!B103</f>
        <v>Mermelada de albaricoque/ciruela</v>
      </c>
      <c r="B103" s="52">
        <f t="shared" si="3"/>
        <v>420.7462068965517</v>
      </c>
      <c r="C103" s="52">
        <f>IF('SELECCION PROVEEDORES PRECIO'!C103="MERCADONA",'SELECCION PROVEEDORES PRECIO'!L103,'SELECCION PROVEEDORES PRECIO'!F103)</f>
        <v>2.528735632183908</v>
      </c>
    </row>
    <row r="104" spans="1:3" ht="12.75">
      <c r="A104" t="str">
        <f>'SELECCION PROVEEDORES PRECIO'!B104</f>
        <v>Mermelada de melocotón y fresa</v>
      </c>
      <c r="B104" s="52">
        <f t="shared" si="3"/>
        <v>279.0165230769231</v>
      </c>
      <c r="C104" s="52">
        <f>IF('SELECCION PROVEEDORES PRECIO'!C104="MERCADONA",'SELECCION PROVEEDORES PRECIO'!L104,'SELECCION PROVEEDORES PRECIO'!F104)</f>
        <v>1.676923076923077</v>
      </c>
    </row>
    <row r="105" spans="1:3" ht="12.75">
      <c r="A105" t="str">
        <f>'SELECCION PROVEEDORES PRECIO'!B105</f>
        <v>Mermelada de naranja</v>
      </c>
      <c r="B105" s="52">
        <f t="shared" si="3"/>
        <v>366.0491999999999</v>
      </c>
      <c r="C105" s="52">
        <f>IF('SELECCION PROVEEDORES PRECIO'!C105="MERCADONA",'SELECCION PROVEEDORES PRECIO'!L105,'SELECCION PROVEEDORES PRECIO'!F105)</f>
        <v>2.1999999999999997</v>
      </c>
    </row>
    <row r="106" spans="1:3" ht="12.75">
      <c r="A106" t="str">
        <f>'SELECCION PROVEEDORES PRECIO'!B133</f>
        <v>Mousse de chocolate</v>
      </c>
      <c r="B106" s="52">
        <f t="shared" si="3"/>
        <v>436.09233870967745</v>
      </c>
      <c r="C106" s="52">
        <f>IF('SELECCION PROVEEDORES PRECIO'!C133="MERCADONA",'SELECCION PROVEEDORES PRECIO'!L133,'SELECCION PROVEEDORES PRECIO'!F133)</f>
        <v>2.620967741935484</v>
      </c>
    </row>
    <row r="107" spans="1:3" ht="12.75">
      <c r="A107" t="str">
        <f>'SELECCION PROVEEDORES PRECIO'!B106</f>
        <v>Muesli con chocolate</v>
      </c>
      <c r="B107" s="52">
        <f t="shared" si="3"/>
        <v>485.84711999999996</v>
      </c>
      <c r="C107" s="52">
        <f>IF('SELECCION PROVEEDORES PRECIO'!C106="MERCADONA",'SELECCION PROVEEDORES PRECIO'!L106,'SELECCION PROVEEDORES PRECIO'!F106)</f>
        <v>2.92</v>
      </c>
    </row>
    <row r="108" spans="1:3" ht="12.75">
      <c r="A108" t="str">
        <f>'SELECCION PROVEEDORES PRECIO'!B163</f>
        <v>Muslitos de cangrejo</v>
      </c>
      <c r="B108" s="52">
        <f t="shared" si="3"/>
        <v>858.55176</v>
      </c>
      <c r="C108" s="52">
        <f>IF('SELECCION PROVEEDORES PRECIO'!C163="MERCADONA",'SELECCION PROVEEDORES PRECIO'!L163,'SELECCION PROVEEDORES PRECIO'!F163)</f>
        <v>5.16</v>
      </c>
    </row>
    <row r="109" spans="1:3" ht="12.75">
      <c r="A109" t="str">
        <f>'SELECCION PROVEEDORES PRECIO'!B152</f>
        <v>Muslos</v>
      </c>
      <c r="B109" s="52">
        <f t="shared" si="3"/>
        <v>430.93974</v>
      </c>
      <c r="C109" s="52">
        <f>IF('SELECCION PROVEEDORES PRECIO'!C152="MERCADONA",'SELECCION PROVEEDORES PRECIO'!L152,'SELECCION PROVEEDORES PRECIO'!F152)</f>
        <v>2.59</v>
      </c>
    </row>
    <row r="110" spans="1:3" ht="12.75">
      <c r="A110" t="str">
        <f>'SELECCION PROVEEDORES PRECIO'!B57</f>
        <v>Naranja</v>
      </c>
      <c r="B110" s="52">
        <f t="shared" si="3"/>
        <v>205.20940000000002</v>
      </c>
      <c r="C110" s="52">
        <f>IF('SELECCION PROVEEDORES PRECIO'!C57="MERCADONA",'SELECCION PROVEEDORES PRECIO'!L57,'SELECCION PROVEEDORES PRECIO'!F57)</f>
        <v>1.2333333333333334</v>
      </c>
    </row>
    <row r="111" spans="1:3" ht="12.75">
      <c r="A111" t="str">
        <f>'SELECCION PROVEEDORES PRECIO'!B58</f>
        <v>Níspero</v>
      </c>
      <c r="B111" s="52">
        <f t="shared" si="3"/>
        <v>762.04788</v>
      </c>
      <c r="C111" s="52">
        <f>IF('SELECCION PROVEEDORES PRECIO'!C58="MERCADONA",'SELECCION PROVEEDORES PRECIO'!L58,'SELECCION PROVEEDORES PRECIO'!F58)</f>
        <v>4.58</v>
      </c>
    </row>
    <row r="112" spans="1:3" ht="12.75">
      <c r="A112" t="str">
        <f>'SELECCION PROVEEDORES PRECIO'!B164</f>
        <v>Palos de merluza</v>
      </c>
      <c r="B112" s="52">
        <f t="shared" si="3"/>
        <v>561.55275</v>
      </c>
      <c r="C112" s="52">
        <f>IF('SELECCION PROVEEDORES PRECIO'!C164="MERCADONA",'SELECCION PROVEEDORES PRECIO'!L164,'SELECCION PROVEEDORES PRECIO'!F164)</f>
        <v>3.375</v>
      </c>
    </row>
    <row r="113" spans="1:3" ht="12.75">
      <c r="A113" t="str">
        <f>'SELECCION PROVEEDORES PRECIO'!B107</f>
        <v>Pan Duro</v>
      </c>
      <c r="B113" s="52">
        <f t="shared" si="3"/>
        <v>435.93132</v>
      </c>
      <c r="C113" s="52">
        <f>IF('SELECCION PROVEEDORES PRECIO'!C107="MERCADONA",'SELECCION PROVEEDORES PRECIO'!L107,'SELECCION PROVEEDORES PRECIO'!F107)</f>
        <v>2.62</v>
      </c>
    </row>
    <row r="114" spans="1:3" ht="12.75">
      <c r="A114" t="str">
        <f>'SELECCION PROVEEDORES PRECIO'!B108</f>
        <v>Pan de molde</v>
      </c>
      <c r="B114" s="52">
        <f t="shared" si="3"/>
        <v>191.3439</v>
      </c>
      <c r="C114" s="52">
        <f>IF('SELECCION PROVEEDORES PRECIO'!C108="MERCADONA",'SELECCION PROVEEDORES PRECIO'!L108,'SELECCION PROVEEDORES PRECIO'!F108)</f>
        <v>1.15</v>
      </c>
    </row>
    <row r="115" spans="1:3" ht="12.75">
      <c r="A115" t="str">
        <f>'SELECCION PROVEEDORES PRECIO'!B59</f>
        <v>Papaya</v>
      </c>
      <c r="B115" s="52">
        <f t="shared" si="3"/>
        <v>381.02394</v>
      </c>
      <c r="C115" s="52">
        <f>IF('SELECCION PROVEEDORES PRECIO'!C59="MERCADONA",'SELECCION PROVEEDORES PRECIO'!L59,'SELECCION PROVEEDORES PRECIO'!F59)</f>
        <v>2.29</v>
      </c>
    </row>
    <row r="116" spans="1:3" ht="12.75">
      <c r="A116" t="str">
        <f>'SELECCION PROVEEDORES PRECIO'!B21</f>
        <v>Patata</v>
      </c>
      <c r="B116" s="52">
        <f t="shared" si="3"/>
        <v>73.20984000000001</v>
      </c>
      <c r="C116" s="52">
        <f>IF('SELECCION PROVEEDORES PRECIO'!C21="MERCADONA",'SELECCION PROVEEDORES PRECIO'!L21,'SELECCION PROVEEDORES PRECIO'!F21)</f>
        <v>0.44000000000000006</v>
      </c>
    </row>
    <row r="117" spans="1:3" ht="12.75">
      <c r="A117" t="str">
        <f>'SELECCION PROVEEDORES PRECIO'!B22</f>
        <v>Patata guarnición</v>
      </c>
      <c r="B117" s="52">
        <f t="shared" si="3"/>
        <v>109.81476</v>
      </c>
      <c r="C117" s="52">
        <f>IF('SELECCION PROVEEDORES PRECIO'!C22="MERCADONA",'SELECCION PROVEEDORES PRECIO'!L22,'SELECCION PROVEEDORES PRECIO'!F22)</f>
        <v>0.66</v>
      </c>
    </row>
    <row r="118" spans="1:3" ht="12.75">
      <c r="A118" t="str">
        <f>'SELECCION PROVEEDORES PRECIO'!B23</f>
        <v>Patata nueva</v>
      </c>
      <c r="B118" s="52">
        <f t="shared" si="3"/>
        <v>121.46177999999999</v>
      </c>
      <c r="C118" s="52">
        <f>IF('SELECCION PROVEEDORES PRECIO'!C23="MERCADONA",'SELECCION PROVEEDORES PRECIO'!L23,'SELECCION PROVEEDORES PRECIO'!F23)</f>
        <v>0.73</v>
      </c>
    </row>
    <row r="119" spans="1:3" ht="12.75">
      <c r="A119" t="str">
        <f>'SELECCION PROVEEDORES PRECIO'!B24</f>
        <v>Patata roja</v>
      </c>
      <c r="B119" s="52">
        <f t="shared" si="3"/>
        <v>107.31897</v>
      </c>
      <c r="C119" s="52">
        <f>IF('SELECCION PROVEEDORES PRECIO'!C24="MERCADONA",'SELECCION PROVEEDORES PRECIO'!L24,'SELECCION PROVEEDORES PRECIO'!F24)</f>
        <v>0.645</v>
      </c>
    </row>
    <row r="120" spans="1:3" ht="12.75">
      <c r="A120" t="str">
        <f>'SELECCION PROVEEDORES PRECIO'!B88</f>
        <v>Patatas fritas</v>
      </c>
      <c r="B120" s="52">
        <f t="shared" si="3"/>
        <v>698.8212</v>
      </c>
      <c r="C120" s="52">
        <f>IF('SELECCION PROVEEDORES PRECIO'!C88="MERCADONA",'SELECCION PROVEEDORES PRECIO'!L88,'SELECCION PROVEEDORES PRECIO'!F88)</f>
        <v>4.2</v>
      </c>
    </row>
    <row r="121" spans="1:3" ht="12.75">
      <c r="A121" t="str">
        <f>'SELECCION PROVEEDORES PRECIO'!B153</f>
        <v>Pechuga</v>
      </c>
      <c r="B121" s="52">
        <f t="shared" si="3"/>
        <v>1081.509</v>
      </c>
      <c r="C121" s="52">
        <f>IF('SELECCION PROVEEDORES PRECIO'!C153="MERCADONA",'SELECCION PROVEEDORES PRECIO'!L153,'SELECCION PROVEEDORES PRECIO'!F153)</f>
        <v>6.5</v>
      </c>
    </row>
    <row r="122" spans="1:3" ht="12.75">
      <c r="A122" t="str">
        <f>'SELECCION PROVEEDORES PRECIO'!B25</f>
        <v>Pepino</v>
      </c>
      <c r="B122" s="52">
        <f t="shared" si="3"/>
        <v>221.84799999999998</v>
      </c>
      <c r="C122" s="52">
        <f>IF('SELECCION PROVEEDORES PRECIO'!C25="MERCADONA",'SELECCION PROVEEDORES PRECIO'!L25,'SELECCION PROVEEDORES PRECIO'!F25)</f>
        <v>1.3333333333333333</v>
      </c>
    </row>
    <row r="123" spans="1:3" ht="12.75">
      <c r="A123" t="str">
        <f>'SELECCION PROVEEDORES PRECIO'!B60</f>
        <v>Pera abate fetel</v>
      </c>
      <c r="B123" s="52">
        <f t="shared" si="3"/>
        <v>324.4527</v>
      </c>
      <c r="C123" s="52">
        <f>IF('SELECCION PROVEEDORES PRECIO'!C60="MERCADONA",'SELECCION PROVEEDORES PRECIO'!L60,'SELECCION PROVEEDORES PRECIO'!F60)</f>
        <v>1.95</v>
      </c>
    </row>
    <row r="124" spans="1:3" ht="12.75">
      <c r="A124" t="str">
        <f>'SELECCION PROVEEDORES PRECIO'!B61</f>
        <v>Pera alejandrina</v>
      </c>
      <c r="B124" s="52">
        <f t="shared" si="3"/>
        <v>241.25969999999998</v>
      </c>
      <c r="C124" s="52">
        <f>IF('SELECCION PROVEEDORES PRECIO'!C61="MERCADONA",'SELECCION PROVEEDORES PRECIO'!L61,'SELECCION PROVEEDORES PRECIO'!F61)</f>
        <v>1.45</v>
      </c>
    </row>
    <row r="125" spans="1:3" ht="12.75">
      <c r="A125" t="str">
        <f>'SELECCION PROVEEDORES PRECIO'!B62</f>
        <v>Pera blanquilla</v>
      </c>
      <c r="B125" s="52">
        <f t="shared" si="3"/>
        <v>259.978125</v>
      </c>
      <c r="C125" s="52">
        <f>IF('SELECCION PROVEEDORES PRECIO'!C62="MERCADONA",'SELECCION PROVEEDORES PRECIO'!L62,'SELECCION PROVEEDORES PRECIO'!F62)</f>
        <v>1.5625</v>
      </c>
    </row>
    <row r="126" spans="1:3" ht="12.75">
      <c r="A126" t="str">
        <f>'SELECCION PROVEEDORES PRECIO'!B63</f>
        <v>Pera cesta</v>
      </c>
      <c r="B126" s="52">
        <f t="shared" si="3"/>
        <v>231.27653999999998</v>
      </c>
      <c r="C126" s="52">
        <f>IF('SELECCION PROVEEDORES PRECIO'!C63="MERCADONA",'SELECCION PROVEEDORES PRECIO'!L63,'SELECCION PROVEEDORES PRECIO'!F63)</f>
        <v>1.39</v>
      </c>
    </row>
    <row r="127" spans="1:3" ht="12.75">
      <c r="A127" t="str">
        <f>'SELECCION PROVEEDORES PRECIO'!B64</f>
        <v>Pera conferencia</v>
      </c>
      <c r="B127" s="52">
        <f t="shared" si="3"/>
        <v>349.4106</v>
      </c>
      <c r="C127" s="52">
        <f>IF('SELECCION PROVEEDORES PRECIO'!C64="MERCADONA",'SELECCION PROVEEDORES PRECIO'!L64,'SELECCION PROVEEDORES PRECIO'!F64)</f>
        <v>2.1</v>
      </c>
    </row>
    <row r="128" spans="1:3" ht="12.75">
      <c r="A128" t="str">
        <f>'SELECCION PROVEEDORES PRECIO'!B65</f>
        <v>Pera granel</v>
      </c>
      <c r="B128" s="52">
        <f t="shared" si="3"/>
        <v>297.83094</v>
      </c>
      <c r="C128" s="52">
        <f>IF('SELECCION PROVEEDORES PRECIO'!C65="MERCADONA",'SELECCION PROVEEDORES PRECIO'!L65,'SELECCION PROVEEDORES PRECIO'!F65)</f>
        <v>1.79</v>
      </c>
    </row>
    <row r="129" spans="1:3" ht="12.75">
      <c r="A129" t="str">
        <f>'SELECCION PROVEEDORES PRECIO'!B26</f>
        <v>Pimiento rojo</v>
      </c>
      <c r="B129" s="52">
        <f t="shared" si="3"/>
        <v>348.6182857142857</v>
      </c>
      <c r="C129" s="52">
        <f>IF('SELECCION PROVEEDORES PRECIO'!C26="MERCADONA",'SELECCION PROVEEDORES PRECIO'!L26,'SELECCION PROVEEDORES PRECIO'!F26)</f>
        <v>2.0952380952380953</v>
      </c>
    </row>
    <row r="130" spans="1:3" ht="12.75">
      <c r="A130" t="str">
        <f>'SELECCION PROVEEDORES PRECIO'!B27</f>
        <v>Pimiento rojo</v>
      </c>
      <c r="B130" s="52">
        <f t="shared" si="3"/>
        <v>381.02394</v>
      </c>
      <c r="C130" s="52">
        <f>IF('SELECCION PROVEEDORES PRECIO'!C27="MERCADONA",'SELECCION PROVEEDORES PRECIO'!L27,'SELECCION PROVEEDORES PRECIO'!F27)</f>
        <v>2.29</v>
      </c>
    </row>
    <row r="131" spans="1:3" ht="12.75">
      <c r="A131" t="str">
        <f>'SELECCION PROVEEDORES PRECIO'!B28</f>
        <v>Pimiento verde ancho</v>
      </c>
      <c r="B131" s="52">
        <f t="shared" si="3"/>
        <v>497.49414</v>
      </c>
      <c r="C131" s="52">
        <f>IF('SELECCION PROVEEDORES PRECIO'!C28="MERCADONA",'SELECCION PROVEEDORES PRECIO'!L28,'SELECCION PROVEEDORES PRECIO'!F28)</f>
        <v>2.99</v>
      </c>
    </row>
    <row r="132" spans="1:3" ht="12.75">
      <c r="A132" t="str">
        <f>'SELECCION PROVEEDORES PRECIO'!B29</f>
        <v>Pimiento verde freír</v>
      </c>
      <c r="B132" s="52">
        <f t="shared" si="3"/>
        <v>497.49414</v>
      </c>
      <c r="C132" s="52">
        <f>IF('SELECCION PROVEEDORES PRECIO'!C29="MERCADONA",'SELECCION PROVEEDORES PRECIO'!L29,'SELECCION PROVEEDORES PRECIO'!F29)</f>
        <v>2.99</v>
      </c>
    </row>
    <row r="133" spans="1:3" ht="12.75">
      <c r="A133" t="str">
        <f>'SELECCION PROVEEDORES PRECIO'!B66</f>
        <v>Piña</v>
      </c>
      <c r="B133" s="52">
        <f t="shared" si="3"/>
        <v>214.63794</v>
      </c>
      <c r="C133" s="52">
        <f>IF('SELECCION PROVEEDORES PRECIO'!C66="MERCADONA",'SELECCION PROVEEDORES PRECIO'!L66,'SELECCION PROVEEDORES PRECIO'!F66)</f>
        <v>1.29</v>
      </c>
    </row>
    <row r="134" spans="1:3" ht="12.75">
      <c r="A134" t="str">
        <f>'SELECCION PROVEEDORES PRECIO'!B67</f>
        <v>Plátano</v>
      </c>
      <c r="B134" s="52">
        <f aca="true" t="shared" si="4" ref="B134:B165">C134*166.386</f>
        <v>264.55374</v>
      </c>
      <c r="C134" s="52">
        <f>IF('SELECCION PROVEEDORES PRECIO'!C67="MERCADONA",'SELECCION PROVEEDORES PRECIO'!L67,'SELECCION PROVEEDORES PRECIO'!F67)</f>
        <v>1.59</v>
      </c>
    </row>
    <row r="135" spans="1:3" ht="12.75">
      <c r="A135" t="str">
        <f>'SELECCION PROVEEDORES PRECIO'!B134</f>
        <v>Quark</v>
      </c>
      <c r="B135" s="52">
        <f t="shared" si="4"/>
        <v>429.27588</v>
      </c>
      <c r="C135" s="52">
        <f>IF('SELECCION PROVEEDORES PRECIO'!C134="MERCADONA",'SELECCION PROVEEDORES PRECIO'!L134,'SELECCION PROVEEDORES PRECIO'!F134)</f>
        <v>2.58</v>
      </c>
    </row>
    <row r="136" spans="1:3" ht="12.75">
      <c r="A136" t="str">
        <f>'SELECCION PROVEEDORES PRECIO'!B135</f>
        <v>Quark con fruta</v>
      </c>
      <c r="B136" s="52">
        <f t="shared" si="4"/>
        <v>598.9896</v>
      </c>
      <c r="C136" s="52">
        <f>IF('SELECCION PROVEEDORES PRECIO'!C135="MERCADONA",'SELECCION PROVEEDORES PRECIO'!L135,'SELECCION PROVEEDORES PRECIO'!F135)</f>
        <v>3.6</v>
      </c>
    </row>
    <row r="137" spans="1:3" ht="12.75">
      <c r="A137" t="str">
        <f>'SELECCION PROVEEDORES PRECIO'!B136</f>
        <v>Queso fresco batido semi</v>
      </c>
      <c r="B137" s="52">
        <f t="shared" si="4"/>
        <v>449.2422</v>
      </c>
      <c r="C137" s="52">
        <f>IF('SELECCION PROVEEDORES PRECIO'!C136="MERCADONA",'SELECCION PROVEEDORES PRECIO'!L136,'SELECCION PROVEEDORES PRECIO'!F136)</f>
        <v>2.7</v>
      </c>
    </row>
    <row r="138" spans="1:3" ht="12.75">
      <c r="A138" t="str">
        <f>'SELECCION PROVEEDORES PRECIO'!B137</f>
        <v>Queso semicurado</v>
      </c>
      <c r="B138" s="52">
        <f t="shared" si="4"/>
        <v>1406.718</v>
      </c>
      <c r="C138" s="52">
        <f>IF('SELECCION PROVEEDORES PRECIO'!C137="MERCADONA",'SELECCION PROVEEDORES PRECIO'!L137,'SELECCION PROVEEDORES PRECIO'!F137)</f>
        <v>8.454545454545455</v>
      </c>
    </row>
    <row r="139" spans="1:3" ht="12.75">
      <c r="A139" t="str">
        <f>'SELECCION PROVEEDORES PRECIO'!B89</f>
        <v>Remolacha en rodajas</v>
      </c>
      <c r="B139" s="52">
        <f t="shared" si="4"/>
        <v>732.0984000000001</v>
      </c>
      <c r="C139" s="52">
        <f>IF('SELECCION PROVEEDORES PRECIO'!C89="MERCADONA",'SELECCION PROVEEDORES PRECIO'!L89,'SELECCION PROVEEDORES PRECIO'!F89)</f>
        <v>4.4</v>
      </c>
    </row>
    <row r="140" spans="1:3" ht="12.75">
      <c r="A140" t="str">
        <f>'SELECCION PROVEEDORES PRECIO'!B90</f>
        <v>Remolacha en tiras</v>
      </c>
      <c r="B140" s="52">
        <f t="shared" si="4"/>
        <v>537.8524186046511</v>
      </c>
      <c r="C140" s="52">
        <f>IF('SELECCION PROVEEDORES PRECIO'!C90="MERCADONA",'SELECCION PROVEEDORES PRECIO'!L90,'SELECCION PROVEEDORES PRECIO'!F90)</f>
        <v>3.2325581395348837</v>
      </c>
    </row>
    <row r="141" spans="1:3" ht="12.75">
      <c r="A141" t="str">
        <f>'SELECCION PROVEEDORES PRECIO'!B165</f>
        <v>Rodajas de merluza</v>
      </c>
      <c r="B141" s="52">
        <f t="shared" si="4"/>
        <v>1189.6599</v>
      </c>
      <c r="C141" s="52">
        <f>IF('SELECCION PROVEEDORES PRECIO'!C165="MERCADONA",'SELECCION PROVEEDORES PRECIO'!L165,'SELECCION PROVEEDORES PRECIO'!F165)</f>
        <v>7.15</v>
      </c>
    </row>
    <row r="142" spans="1:3" ht="12.75">
      <c r="A142" t="str">
        <f>'SELECCION PROVEEDORES PRECIO'!B91</f>
        <v>Sal fina</v>
      </c>
      <c r="B142" s="52">
        <f t="shared" si="4"/>
        <v>78.20142</v>
      </c>
      <c r="C142" s="52">
        <f>IF('SELECCION PROVEEDORES PRECIO'!C91="MERCADONA",'SELECCION PROVEEDORES PRECIO'!L91,'SELECCION PROVEEDORES PRECIO'!F91)</f>
        <v>0.47</v>
      </c>
    </row>
    <row r="143" spans="1:3" ht="12.75">
      <c r="A143" t="s">
        <v>205</v>
      </c>
      <c r="B143" s="52">
        <f t="shared" si="4"/>
        <v>499.158</v>
      </c>
      <c r="C143">
        <v>3</v>
      </c>
    </row>
    <row r="144" spans="1:3" ht="12.75">
      <c r="A144" t="str">
        <f>'SELECCION PROVEEDORES PRECIO'!B68</f>
        <v>Sandía</v>
      </c>
      <c r="B144" s="52">
        <f t="shared" si="4"/>
        <v>197.99934</v>
      </c>
      <c r="C144" s="52">
        <f>IF('SELECCION PROVEEDORES PRECIO'!C68="MERCADONA",'SELECCION PROVEEDORES PRECIO'!L68,'SELECCION PROVEEDORES PRECIO'!F68)</f>
        <v>1.19</v>
      </c>
    </row>
    <row r="145" spans="1:3" ht="12.75">
      <c r="A145" t="str">
        <f>'SELECCION PROVEEDORES PRECIO'!B172</f>
        <v>Suavizante</v>
      </c>
      <c r="B145" s="52">
        <f t="shared" si="4"/>
        <v>4.5612713793103445</v>
      </c>
      <c r="C145" s="52">
        <f>IF('SELECCION PROVEEDORES PRECIO'!C172="MERCADONA",'SELECCION PROVEEDORES PRECIO'!L172,'SELECCION PROVEEDORES PRECIO'!F172)</f>
        <v>0.027413793103448277</v>
      </c>
    </row>
    <row r="146" spans="1:3" ht="12.75">
      <c r="A146" t="str">
        <f>'SELECCION PROVEEDORES PRECIO'!B30</f>
        <v>Surtido caldo</v>
      </c>
      <c r="B146" s="52">
        <f t="shared" si="4"/>
        <v>214.63794</v>
      </c>
      <c r="C146" s="52">
        <f>IF('SELECCION PROVEEDORES PRECIO'!C30="MERCADONA",'SELECCION PROVEEDORES PRECIO'!L30,'SELECCION PROVEEDORES PRECIO'!F30)</f>
        <v>1.29</v>
      </c>
    </row>
    <row r="147" spans="1:3" ht="12.75">
      <c r="A147" t="str">
        <f>'SELECCION PROVEEDORES PRECIO'!B31</f>
        <v>Tomate</v>
      </c>
      <c r="B147" s="52">
        <f t="shared" si="4"/>
        <v>247.91513999999998</v>
      </c>
      <c r="C147" s="52">
        <f>IF('SELECCION PROVEEDORES PRECIO'!C31="MERCADONA",'SELECCION PROVEEDORES PRECIO'!L31,'SELECCION PROVEEDORES PRECIO'!F31)</f>
        <v>1.49</v>
      </c>
    </row>
    <row r="148" spans="1:3" ht="12.75">
      <c r="A148" t="str">
        <f>'SELECCION PROVEEDORES PRECIO'!B109</f>
        <v>Trigo con chocolate/miel</v>
      </c>
      <c r="B148" s="52">
        <f t="shared" si="4"/>
        <v>462.55307999999997</v>
      </c>
      <c r="C148" s="52">
        <f>IF('SELECCION PROVEEDORES PRECIO'!C109="MERCADONA",'SELECCION PROVEEDORES PRECIO'!L109,'SELECCION PROVEEDORES PRECIO'!F109)</f>
        <v>2.78</v>
      </c>
    </row>
    <row r="149" spans="1:3" ht="12.75">
      <c r="A149" t="str">
        <f>'SELECCION PROVEEDORES PRECIO'!B69</f>
        <v>Uva blanca</v>
      </c>
      <c r="B149" s="52">
        <f t="shared" si="4"/>
        <v>497.49414</v>
      </c>
      <c r="C149" s="52">
        <f>IF('SELECCION PROVEEDORES PRECIO'!C69="MERCADONA",'SELECCION PROVEEDORES PRECIO'!L69,'SELECCION PROVEEDORES PRECIO'!F69)</f>
        <v>2.99</v>
      </c>
    </row>
    <row r="150" spans="1:3" ht="12.75">
      <c r="A150" t="str">
        <f>'SELECCION PROVEEDORES PRECIO'!B138</f>
        <v>Yogur bebible</v>
      </c>
      <c r="B150" s="52">
        <f t="shared" si="4"/>
        <v>219.62952</v>
      </c>
      <c r="C150" s="52">
        <f>IF('SELECCION PROVEEDORES PRECIO'!C138="MERCADONA",'SELECCION PROVEEDORES PRECIO'!L138,'SELECCION PROVEEDORES PRECIO'!F138)</f>
        <v>1.32</v>
      </c>
    </row>
    <row r="151" spans="1:3" ht="12.75">
      <c r="A151" t="str">
        <f>'SELECCION PROVEEDORES PRECIO'!B139</f>
        <v>Yogur con frutas</v>
      </c>
      <c r="B151" s="52">
        <f t="shared" si="4"/>
        <v>216.30180000000001</v>
      </c>
      <c r="C151" s="52">
        <f>IF('SELECCION PROVEEDORES PRECIO'!C139="MERCADONA",'SELECCION PROVEEDORES PRECIO'!L139,'SELECCION PROVEEDORES PRECIO'!F139)</f>
        <v>1.3</v>
      </c>
    </row>
    <row r="152" spans="1:3" ht="12.75">
      <c r="A152" t="str">
        <f>'SELECCION PROVEEDORES PRECIO'!B140</f>
        <v>Yogur con frutas</v>
      </c>
      <c r="B152" s="52">
        <f t="shared" si="4"/>
        <v>354.9568</v>
      </c>
      <c r="C152" s="52">
        <f>IF('SELECCION PROVEEDORES PRECIO'!C140="MERCADONA",'SELECCION PROVEEDORES PRECIO'!L140,'SELECCION PROVEEDORES PRECIO'!F140)</f>
        <v>2.1333333333333333</v>
      </c>
    </row>
    <row r="153" spans="1:3" ht="12.75">
      <c r="A153" t="str">
        <f>'SELECCION PROVEEDORES PRECIO'!B141</f>
        <v>Yogur con frutas del bosque/melocotón y maracuyá/fresa</v>
      </c>
      <c r="B153" s="52">
        <f t="shared" si="4"/>
        <v>232.94039999999998</v>
      </c>
      <c r="C153" s="52">
        <f>IF('SELECCION PROVEEDORES PRECIO'!C141="MERCADONA",'SELECCION PROVEEDORES PRECIO'!L141,'SELECCION PROVEEDORES PRECIO'!F141)</f>
        <v>1.4</v>
      </c>
    </row>
    <row r="154" spans="1:3" ht="12.75">
      <c r="A154" t="str">
        <f>'SELECCION PROVEEDORES PRECIO'!B142</f>
        <v>Yogur natural</v>
      </c>
      <c r="B154" s="52">
        <f t="shared" si="4"/>
        <v>183.02460000000002</v>
      </c>
      <c r="C154" s="52">
        <f>IF('SELECCION PROVEEDORES PRECIO'!C142="MERCADONA",'SELECCION PROVEEDORES PRECIO'!L142,'SELECCION PROVEEDORES PRECIO'!F142)</f>
        <v>1.1</v>
      </c>
    </row>
    <row r="155" spans="1:3" ht="12.75">
      <c r="A155" t="str">
        <f>'SELECCION PROVEEDORES PRECIO'!B70</f>
        <v>Yuca</v>
      </c>
      <c r="B155" s="52">
        <f t="shared" si="4"/>
        <v>197.99934</v>
      </c>
      <c r="C155" s="52">
        <f>IF('SELECCION PROVEEDORES PRECIO'!C70="MERCADONA",'SELECCION PROVEEDORES PRECIO'!L70,'SELECCION PROVEEDORES PRECIO'!F70)</f>
        <v>1.19</v>
      </c>
    </row>
    <row r="156" spans="1:3" ht="12.75">
      <c r="A156" t="str">
        <f>'SELECCION PROVEEDORES PRECIO'!B32</f>
        <v>Zanahoria</v>
      </c>
      <c r="B156" s="52">
        <f t="shared" si="4"/>
        <v>91.51230000000001</v>
      </c>
      <c r="C156" s="52">
        <f>IF('SELECCION PROVEEDORES PRECIO'!C32="MERCADONA",'SELECCION PROVEEDORES PRECIO'!L32,'SELECCION PROVEEDORES PRECIO'!F32)</f>
        <v>0.55</v>
      </c>
    </row>
    <row r="157" spans="1:3" ht="12.75">
      <c r="A157" t="str">
        <f>'SELECCION PROVEEDORES PRECIO'!B110</f>
        <v>Zumo de manzana</v>
      </c>
      <c r="B157" s="52">
        <f t="shared" si="4"/>
        <v>109.81476</v>
      </c>
      <c r="C157" s="52">
        <f>IF('SELECCION PROVEEDORES PRECIO'!C110="MERCADONA",'SELECCION PROVEEDORES PRECIO'!L110,'SELECCION PROVEEDORES PRECIO'!F110)</f>
        <v>0.66</v>
      </c>
    </row>
    <row r="158" spans="1:3" ht="12.75">
      <c r="A158" t="str">
        <f>'SELECCION PROVEEDORES PRECIO'!B111</f>
        <v>Zumo de melocotón y manzana</v>
      </c>
      <c r="B158" s="52">
        <f t="shared" si="4"/>
        <v>136.43652</v>
      </c>
      <c r="C158" s="52">
        <f>IF('SELECCION PROVEEDORES PRECIO'!C111="MERCADONA",'SELECCION PROVEEDORES PRECIO'!L111,'SELECCION PROVEEDORES PRECIO'!F111)</f>
        <v>0.82</v>
      </c>
    </row>
    <row r="159" spans="1:3" ht="12.75">
      <c r="A159" t="str">
        <f>'SELECCION PROVEEDORES PRECIO'!B112</f>
        <v>Zumo de melocotón y uva</v>
      </c>
      <c r="B159" s="52">
        <f t="shared" si="4"/>
        <v>87.62996000000001</v>
      </c>
      <c r="C159" s="52">
        <f>IF('SELECCION PROVEEDORES PRECIO'!C112="MERCADONA",'SELECCION PROVEEDORES PRECIO'!L112,'SELECCION PROVEEDORES PRECIO'!F112)</f>
        <v>0.5266666666666667</v>
      </c>
    </row>
    <row r="160" spans="1:3" ht="12.75">
      <c r="A160" t="str">
        <f>'SELECCION PROVEEDORES PRECIO'!B113</f>
        <v>Zumo de naranja</v>
      </c>
      <c r="B160" s="52">
        <f t="shared" si="4"/>
        <v>93.17616000000001</v>
      </c>
      <c r="C160" s="52">
        <f>IF('SELECCION PROVEEDORES PRECIO'!C113="MERCADONA",'SELECCION PROVEEDORES PRECIO'!L113,'SELECCION PROVEEDORES PRECIO'!F113)</f>
        <v>0.56</v>
      </c>
    </row>
    <row r="161" spans="1:3" ht="12.75">
      <c r="A161" t="str">
        <f>'SELECCION PROVEEDORES PRECIO'!B114</f>
        <v>Zumo de pera y piña</v>
      </c>
      <c r="B161" s="52">
        <f t="shared" si="4"/>
        <v>124.7895</v>
      </c>
      <c r="C161" s="52">
        <f>IF('SELECCION PROVEEDORES PRECIO'!C114="MERCADONA",'SELECCION PROVEEDORES PRECIO'!L114,'SELECCION PROVEEDORES PRECIO'!F114)</f>
        <v>0.75</v>
      </c>
    </row>
    <row r="162" spans="1:3" ht="12.75">
      <c r="A162" t="str">
        <f>'SELECCION PROVEEDORES PRECIO'!B115</f>
        <v>Zumo de piña</v>
      </c>
      <c r="B162" s="52">
        <f t="shared" si="4"/>
        <v>111.47862</v>
      </c>
      <c r="C162" s="52">
        <f>IF('SELECCION PROVEEDORES PRECIO'!C115="MERCADONA",'SELECCION PROVEEDORES PRECIO'!L115,'SELECCION PROVEEDORES PRECIO'!F115)</f>
        <v>0.67</v>
      </c>
    </row>
    <row r="163" spans="1:3" ht="12.75">
      <c r="A163" t="str">
        <f>'SELECCION PROVEEDORES PRECIO'!B116</f>
        <v>Zumo de piña y uva</v>
      </c>
      <c r="B163" s="52">
        <f t="shared" si="4"/>
        <v>87.62996000000001</v>
      </c>
      <c r="C163" s="52">
        <f>IF('SELECCION PROVEEDORES PRECIO'!C116="MERCADONA",'SELECCION PROVEEDORES PRECIO'!L116,'SELECCION PROVEEDORES PRECIO'!F116)</f>
        <v>0.5266666666666667</v>
      </c>
    </row>
    <row r="164" spans="1:3" ht="12.75">
      <c r="A164" t="str">
        <f>'SELECCION PROVEEDORES PRECIO'!B117</f>
        <v>Zumo de pomelo</v>
      </c>
      <c r="B164" s="52">
        <f t="shared" si="4"/>
        <v>141.4281</v>
      </c>
      <c r="C164" s="52">
        <f>IF('SELECCION PROVEEDORES PRECIO'!C117="MERCADONA",'SELECCION PROVEEDORES PRECIO'!L117,'SELECCION PROVEEDORES PRECIO'!F117)</f>
        <v>0.85</v>
      </c>
    </row>
    <row r="165" spans="1:3" ht="12.75">
      <c r="A165" t="str">
        <f>'SELECCION PROVEEDORES PRECIO'!B118</f>
        <v>Zumo fresco multifrutas/piña</v>
      </c>
      <c r="B165" s="52">
        <f t="shared" si="4"/>
        <v>257.8983</v>
      </c>
      <c r="C165" s="52">
        <f>IF('SELECCION PROVEEDORES PRECIO'!C118="MERCADONA",'SELECCION PROVEEDORES PRECIO'!L118,'SELECCION PROVEEDORES PRECIO'!F118)</f>
        <v>1.55</v>
      </c>
    </row>
    <row r="166" spans="1:3" ht="12.75">
      <c r="A166" t="str">
        <f>'SELECCION PROVEEDORES PRECIO'!B119</f>
        <v>Zumo fresco naranja</v>
      </c>
      <c r="B166" s="52">
        <f aca="true" t="shared" si="5" ref="B166:B178">C166*166.386</f>
        <v>199.6632</v>
      </c>
      <c r="C166" s="52">
        <f>IF('SELECCION PROVEEDORES PRECIO'!C119="MERCADONA",'SELECCION PROVEEDORES PRECIO'!L119,'SELECCION PROVEEDORES PRECIO'!F119)</f>
        <v>1.2</v>
      </c>
    </row>
    <row r="167" spans="1:3" ht="12.75">
      <c r="A167" t="str">
        <f>'SELECCION PROVEEDORES PRECIO'!B120</f>
        <v>Zumo fresco uva</v>
      </c>
      <c r="B167" s="52">
        <f t="shared" si="5"/>
        <v>229.61267999999998</v>
      </c>
      <c r="C167" s="52">
        <f>IF('SELECCION PROVEEDORES PRECIO'!C120="MERCADONA",'SELECCION PROVEEDORES PRECIO'!L120,'SELECCION PROVEEDORES PRECIO'!F120)</f>
        <v>1.38</v>
      </c>
    </row>
    <row r="168" spans="1:3" ht="12.75">
      <c r="A168" t="str">
        <f>'SELECCION PROVEEDORES PRECIO'!B121</f>
        <v>Zumo naranja y plátano</v>
      </c>
      <c r="B168" s="52">
        <f t="shared" si="5"/>
        <v>133.1088</v>
      </c>
      <c r="C168" s="52">
        <f>IF('SELECCION PROVEEDORES PRECIO'!C121="MERCADONA",'SELECCION PROVEEDORES PRECIO'!L121,'SELECCION PROVEEDORES PRECIO'!F121)</f>
        <v>0.8</v>
      </c>
    </row>
    <row r="169" spans="1:3" ht="12.75">
      <c r="A169" t="s">
        <v>217</v>
      </c>
      <c r="B169" s="52">
        <f t="shared" si="5"/>
        <v>66.5544</v>
      </c>
      <c r="C169" s="52">
        <f>IF('SELECCION PROVEEDORES PRECIO'!C166="MERCADONA",'SELECCION PROVEEDORES PRECIO'!L166,'SELECCION PROVEEDORES PRECIO'!F166)</f>
        <v>0.4</v>
      </c>
    </row>
    <row r="170" spans="1:3" ht="12.75">
      <c r="A170" t="s">
        <v>226</v>
      </c>
      <c r="B170" s="52">
        <f t="shared" si="5"/>
        <v>1788.6494999999998</v>
      </c>
      <c r="C170" s="52">
        <f>IF('SELECCION PROVEEDORES PRECIO'!C174="MERCADONA",'SELECCION PROVEEDORES PRECIO'!L174,'SELECCION PROVEEDORES PRECIO'!F174)</f>
        <v>10.749999999999998</v>
      </c>
    </row>
    <row r="171" spans="1:3" ht="12.75">
      <c r="A171" t="s">
        <v>232</v>
      </c>
      <c r="B171" s="52">
        <f t="shared" si="5"/>
        <v>1414.281</v>
      </c>
      <c r="C171" s="52">
        <f>IF('SELECCION PROVEEDORES PRECIO'!C176="MERCADONA",'SELECCION PROVEEDORES PRECIO'!L176,'SELECCION PROVEEDORES PRECIO'!F176)</f>
        <v>8.5</v>
      </c>
    </row>
    <row r="172" spans="1:3" ht="12.75">
      <c r="A172" t="s">
        <v>233</v>
      </c>
      <c r="B172" s="52">
        <f t="shared" si="5"/>
        <v>133.1088</v>
      </c>
      <c r="C172" s="52">
        <f>IF('SELECCION PROVEEDORES PRECIO'!C177="MERCADONA",'SELECCION PROVEEDORES PRECIO'!L177,'SELECCION PROVEEDORES PRECIO'!F177)</f>
        <v>0.8</v>
      </c>
    </row>
    <row r="173" spans="1:3" ht="12.75">
      <c r="A173" t="s">
        <v>230</v>
      </c>
      <c r="B173" s="52">
        <f t="shared" si="5"/>
        <v>1264.5336</v>
      </c>
      <c r="C173" s="52">
        <f>IF('SELECCION PROVEEDORES PRECIO'!C175="MERCADONA",'SELECCION PROVEEDORES PRECIO'!L175,'SELECCION PROVEEDORES PRECIO'!F175)</f>
        <v>7.6</v>
      </c>
    </row>
    <row r="174" spans="1:12" ht="12.75">
      <c r="A174" t="s">
        <v>229</v>
      </c>
      <c r="B174" s="52">
        <f t="shared" si="5"/>
        <v>465.88079999999997</v>
      </c>
      <c r="C174" s="52">
        <f>IF('SELECCION PROVEEDORES PRECIO'!C178="MERCADONA",'SELECCION PROVEEDORES PRECIO'!L178,'SELECCION PROVEEDORES PRECIO'!F178)</f>
        <v>2.8</v>
      </c>
      <c r="E174" s="45"/>
      <c r="F174" s="44"/>
      <c r="K174" s="45"/>
      <c r="L174" s="44"/>
    </row>
    <row r="175" spans="1:3" ht="12.75">
      <c r="A175" t="s">
        <v>253</v>
      </c>
      <c r="B175" s="52">
        <f t="shared" si="5"/>
        <v>1480.8354</v>
      </c>
      <c r="C175" s="52">
        <f>IF('SELECCION PROVEEDORES PRECIO'!C179="MERCADONA",'SELECCION PROVEEDORES PRECIO'!L179,'SELECCION PROVEEDORES PRECIO'!F179)</f>
        <v>8.9</v>
      </c>
    </row>
    <row r="176" spans="1:3" ht="12.75">
      <c r="A176" t="s">
        <v>254</v>
      </c>
      <c r="B176" s="52">
        <f t="shared" si="5"/>
        <v>3826.8779999999997</v>
      </c>
      <c r="C176" s="52">
        <f>IF('SELECCION PROVEEDORES PRECIO'!C180="MERCADONA",'SELECCION PROVEEDORES PRECIO'!L180,'SELECCION PROVEEDORES PRECIO'!F180)</f>
        <v>23</v>
      </c>
    </row>
    <row r="177" spans="1:3" ht="12.75">
      <c r="A177" t="s">
        <v>255</v>
      </c>
      <c r="B177" s="52">
        <f t="shared" si="5"/>
        <v>4991.58</v>
      </c>
      <c r="C177" s="52">
        <f>IF('SELECCION PROVEEDORES PRECIO'!C181="MERCADONA",'SELECCION PROVEEDORES PRECIO'!L181,'SELECCION PROVEEDORES PRECIO'!F181)</f>
        <v>30</v>
      </c>
    </row>
    <row r="178" spans="1:3" ht="12.75">
      <c r="A178" t="s">
        <v>256</v>
      </c>
      <c r="B178" s="52">
        <f t="shared" si="5"/>
        <v>748.737</v>
      </c>
      <c r="C178" s="52">
        <f>IF('SELECCION PROVEEDORES PRECIO'!C182="MERCADONA",'SELECCION PROVEEDORES PRECIO'!L182,'SELECCION PROVEEDORES PRECIO'!F182)</f>
        <v>4.5</v>
      </c>
    </row>
    <row r="179" spans="1:12" ht="12.75">
      <c r="A179" t="s">
        <v>257</v>
      </c>
      <c r="B179" s="52">
        <f aca="true" t="shared" si="6" ref="B179:B184">C179*166.386</f>
        <v>2163.018</v>
      </c>
      <c r="C179" s="52">
        <f>IF('SELECCION PROVEEDORES PRECIO'!C183="MERCADONA",'SELECCION PROVEEDORES PRECIO'!L183,'SELECCION PROVEEDORES PRECIO'!F183)</f>
        <v>13</v>
      </c>
      <c r="E179" s="45"/>
      <c r="F179" s="44"/>
      <c r="L179" s="44"/>
    </row>
    <row r="180" spans="1:12" ht="12.75">
      <c r="A180" t="s">
        <v>260</v>
      </c>
      <c r="B180" s="52">
        <f t="shared" si="6"/>
        <v>1913.4389999999999</v>
      </c>
      <c r="C180" s="52">
        <f>IF('SELECCION PROVEEDORES PRECIO'!C184="MERCADONA",'SELECCION PROVEEDORES PRECIO'!L184,'SELECCION PROVEEDORES PRECIO'!F184)</f>
        <v>11.5</v>
      </c>
      <c r="E180" s="45"/>
      <c r="F180" s="44"/>
      <c r="L180" s="44"/>
    </row>
    <row r="181" spans="1:12" ht="12.75">
      <c r="A181" t="s">
        <v>258</v>
      </c>
      <c r="B181" s="52">
        <f t="shared" si="6"/>
        <v>1788.6495</v>
      </c>
      <c r="C181" s="52">
        <f>IF('SELECCION PROVEEDORES PRECIO'!C185="MERCADONA",'SELECCION PROVEEDORES PRECIO'!L185,'SELECCION PROVEEDORES PRECIO'!F185)</f>
        <v>10.75</v>
      </c>
      <c r="E181" s="45"/>
      <c r="F181" s="44"/>
      <c r="L181" s="44"/>
    </row>
    <row r="182" spans="1:12" ht="12.75">
      <c r="A182" t="s">
        <v>246</v>
      </c>
      <c r="B182" s="52">
        <f t="shared" si="6"/>
        <v>332.772</v>
      </c>
      <c r="C182" s="52">
        <f>IF('SELECCION PROVEEDORES PRECIO'!C186="MERCADONA",'SELECCION PROVEEDORES PRECIO'!L186,'SELECCION PROVEEDORES PRECIO'!F186)</f>
        <v>2</v>
      </c>
      <c r="E182" s="45"/>
      <c r="F182" s="44"/>
      <c r="L182" s="44"/>
    </row>
    <row r="183" spans="1:12" ht="12.75">
      <c r="A183" t="s">
        <v>259</v>
      </c>
      <c r="B183" s="52">
        <f t="shared" si="6"/>
        <v>823.6107</v>
      </c>
      <c r="C183" s="52">
        <f>IF('SELECCION PROVEEDORES PRECIO'!C187="MERCADONA",'SELECCION PROVEEDORES PRECIO'!L187,'SELECCION PROVEEDORES PRECIO'!F187)</f>
        <v>4.95</v>
      </c>
      <c r="E183" s="45"/>
      <c r="F183" s="44"/>
      <c r="L183" s="44"/>
    </row>
    <row r="184" spans="1:3" ht="12.75">
      <c r="A184" t="s">
        <v>261</v>
      </c>
      <c r="B184" s="52">
        <f t="shared" si="6"/>
        <v>1331.088</v>
      </c>
      <c r="C184" s="52">
        <f>IF('SELECCION PROVEEDORES PRECIO'!C188="MERCADONA",'SELECCION PROVEEDORES PRECIO'!L188,'SELECCION PROVEEDORES PRECIO'!F188)</f>
        <v>8</v>
      </c>
    </row>
    <row r="185" spans="1:3" ht="12.75">
      <c r="A185" t="s">
        <v>51</v>
      </c>
      <c r="B185" s="52">
        <f aca="true" t="shared" si="7" ref="B185:B207">C185*166.386</f>
        <v>133.1088</v>
      </c>
      <c r="C185" s="52">
        <f>IF('SELECCION PROVEEDORES PRECIO'!C189="MERCADONA",'SELECCION PROVEEDORES PRECIO'!L189,'SELECCION PROVEEDORES PRECIO'!F189)</f>
        <v>0.8</v>
      </c>
    </row>
    <row r="186" spans="1:3" ht="12.75">
      <c r="A186" t="s">
        <v>262</v>
      </c>
      <c r="B186" s="52">
        <f t="shared" si="7"/>
        <v>1247.895</v>
      </c>
      <c r="C186" s="52">
        <f>IF('SELECCION PROVEEDORES PRECIO'!C190="MERCADONA",'SELECCION PROVEEDORES PRECIO'!L190,'SELECCION PROVEEDORES PRECIO'!F190)</f>
        <v>7.5</v>
      </c>
    </row>
    <row r="187" spans="1:3" ht="12.75">
      <c r="A187" t="s">
        <v>268</v>
      </c>
      <c r="B187" s="52">
        <f t="shared" si="7"/>
        <v>166.386</v>
      </c>
      <c r="C187" s="52">
        <f>IF('SELECCION PROVEEDORES PRECIO'!C191="MERCADONA",'SELECCION PROVEEDORES PRECIO'!L191,'SELECCION PROVEEDORES PRECIO'!F191)</f>
        <v>1</v>
      </c>
    </row>
    <row r="188" spans="1:3" ht="12.75">
      <c r="A188" s="16" t="s">
        <v>267</v>
      </c>
      <c r="B188" s="52">
        <f t="shared" si="7"/>
        <v>32.352833333333336</v>
      </c>
      <c r="C188" s="52">
        <f>IF('SELECCION PROVEEDORES PRECIO'!C193="MERCADONA",'SELECCION PROVEEDORES PRECIO'!L193,'SELECCION PROVEEDORES PRECIO'!F193)</f>
        <v>0.19444444444444445</v>
      </c>
    </row>
    <row r="189" spans="1:3" ht="12.75">
      <c r="A189" s="16" t="s">
        <v>270</v>
      </c>
      <c r="B189" s="52">
        <f t="shared" si="7"/>
        <v>3161.334</v>
      </c>
      <c r="C189" s="52">
        <f>IF('SELECCION PROVEEDORES PRECIO'!C192="MERCADONA",'SELECCION PROVEEDORES PRECIO'!L192,'SELECCION PROVEEDORES PRECIO'!F192)</f>
        <v>19</v>
      </c>
    </row>
    <row r="190" spans="1:3" ht="12.75">
      <c r="A190" s="16" t="s">
        <v>266</v>
      </c>
      <c r="B190" s="52">
        <f t="shared" si="7"/>
        <v>9.98316</v>
      </c>
      <c r="C190" s="52">
        <f>IF('SELECCION PROVEEDORES PRECIO'!C194="MERCADONA",'SELECCION PROVEEDORES PRECIO'!L194,'SELECCION PROVEEDORES PRECIO'!F194)</f>
        <v>0.06</v>
      </c>
    </row>
    <row r="191" spans="1:3" ht="12.75">
      <c r="A191" s="16" t="s">
        <v>271</v>
      </c>
      <c r="B191" s="52">
        <f t="shared" si="7"/>
        <v>499.158</v>
      </c>
      <c r="C191" s="52">
        <f>IF('SELECCION PROVEEDORES PRECIO'!C195="MERCADONA",'SELECCION PROVEEDORES PRECIO'!L195,'SELECCION PROVEEDORES PRECIO'!F195)</f>
        <v>3</v>
      </c>
    </row>
    <row r="192" spans="1:3" ht="12.75">
      <c r="A192" s="16" t="s">
        <v>273</v>
      </c>
      <c r="B192" s="52">
        <f t="shared" si="7"/>
        <v>5823.51</v>
      </c>
      <c r="C192" s="52">
        <f>IF('SELECCION PROVEEDORES PRECIO'!C196="MERCADONA",'SELECCION PROVEEDORES PRECIO'!L196,'SELECCION PROVEEDORES PRECIO'!F196)</f>
        <v>35</v>
      </c>
    </row>
    <row r="193" spans="1:3" ht="12.75">
      <c r="A193" s="16" t="s">
        <v>272</v>
      </c>
      <c r="B193" s="52">
        <f t="shared" si="7"/>
        <v>610.082</v>
      </c>
      <c r="C193" s="52">
        <f>IF('SELECCION PROVEEDORES PRECIO'!C197="MERCADONA",'SELECCION PROVEEDORES PRECIO'!L197,'SELECCION PROVEEDORES PRECIO'!F197)</f>
        <v>3.666666666666667</v>
      </c>
    </row>
    <row r="194" spans="1:3" ht="12.75">
      <c r="A194" s="16" t="s">
        <v>274</v>
      </c>
      <c r="B194" s="52">
        <f t="shared" si="7"/>
        <v>915.1229999999999</v>
      </c>
      <c r="C194" s="52">
        <f>IF('SELECCION PROVEEDORES PRECIO'!C198="MERCADONA",'SELECCION PROVEEDORES PRECIO'!L198,'SELECCION PROVEEDORES PRECIO'!F198)</f>
        <v>5.5</v>
      </c>
    </row>
    <row r="195" spans="1:3" ht="12.75">
      <c r="A195" s="16" t="s">
        <v>275</v>
      </c>
      <c r="B195" s="52">
        <f t="shared" si="7"/>
        <v>332.772</v>
      </c>
      <c r="C195" s="52">
        <f>IF('SELECCION PROVEEDORES PRECIO'!C199="MERCADONA",'SELECCION PROVEEDORES PRECIO'!L199,'SELECCION PROVEEDORES PRECIO'!F199)</f>
        <v>2</v>
      </c>
    </row>
    <row r="196" spans="1:3" ht="12.75">
      <c r="A196" s="16" t="s">
        <v>276</v>
      </c>
      <c r="B196" s="52">
        <f t="shared" si="7"/>
        <v>2662.176</v>
      </c>
      <c r="C196" s="52">
        <f>IF('SELECCION PROVEEDORES PRECIO'!C200="MERCADONA",'SELECCION PROVEEDORES PRECIO'!L200,'SELECCION PROVEEDORES PRECIO'!F200)</f>
        <v>16</v>
      </c>
    </row>
    <row r="197" spans="1:3" ht="12.75">
      <c r="A197" s="16" t="s">
        <v>277</v>
      </c>
      <c r="B197" s="52">
        <f t="shared" si="7"/>
        <v>998.316</v>
      </c>
      <c r="C197" s="52">
        <f>IF('SELECCION PROVEEDORES PRECIO'!C201="MERCADONA",'SELECCION PROVEEDORES PRECIO'!L201,'SELECCION PROVEEDORES PRECIO'!F201)</f>
        <v>6</v>
      </c>
    </row>
    <row r="198" spans="1:3" ht="12.75">
      <c r="A198" s="16" t="s">
        <v>278</v>
      </c>
      <c r="B198" s="52">
        <f t="shared" si="7"/>
        <v>166.386</v>
      </c>
      <c r="C198" s="52">
        <f>IF('SELECCION PROVEEDORES PRECIO'!C202="MERCADONA",'SELECCION PROVEEDORES PRECIO'!L202,'SELECCION PROVEEDORES PRECIO'!F202)</f>
        <v>1</v>
      </c>
    </row>
    <row r="199" spans="1:3" ht="12.75">
      <c r="A199" s="16" t="s">
        <v>279</v>
      </c>
      <c r="B199" s="52">
        <f t="shared" si="7"/>
        <v>597.32574</v>
      </c>
      <c r="C199" s="52">
        <f>IF('SELECCION PROVEEDORES PRECIO'!C203="MERCADONA",'SELECCION PROVEEDORES PRECIO'!L203,'SELECCION PROVEEDORES PRECIO'!F203)</f>
        <v>3.59</v>
      </c>
    </row>
    <row r="200" spans="1:3" ht="12.75">
      <c r="A200" s="16" t="s">
        <v>280</v>
      </c>
      <c r="B200" s="52">
        <f t="shared" si="7"/>
        <v>449.2422</v>
      </c>
      <c r="C200" s="52">
        <f>IF('SELECCION PROVEEDORES PRECIO'!C204="MERCADONA",'SELECCION PROVEEDORES PRECIO'!L204,'SELECCION PROVEEDORES PRECIO'!F204)</f>
        <v>2.7</v>
      </c>
    </row>
    <row r="201" spans="1:3" ht="12.75">
      <c r="A201" s="16" t="s">
        <v>283</v>
      </c>
      <c r="B201" s="52">
        <f t="shared" si="7"/>
        <v>1830.2459999999999</v>
      </c>
      <c r="C201" s="52">
        <f>IF('SELECCION PROVEEDORES PRECIO'!C205="MERCADONA",'SELECCION PROVEEDORES PRECIO'!L205,'SELECCION PROVEEDORES PRECIO'!F205)</f>
        <v>11</v>
      </c>
    </row>
    <row r="202" spans="1:3" ht="12.75">
      <c r="A202" s="16" t="s">
        <v>282</v>
      </c>
      <c r="B202" s="52">
        <f t="shared" si="7"/>
        <v>1630.5828000000001</v>
      </c>
      <c r="C202" s="52">
        <f>IF('SELECCION PROVEEDORES PRECIO'!C206="MERCADONA",'SELECCION PROVEEDORES PRECIO'!L206,'SELECCION PROVEEDORES PRECIO'!F206)</f>
        <v>9.8</v>
      </c>
    </row>
    <row r="203" spans="1:3" ht="12.75">
      <c r="A203" s="16" t="s">
        <v>159</v>
      </c>
      <c r="B203" s="52">
        <f t="shared" si="7"/>
        <v>1885.708</v>
      </c>
      <c r="C203" s="52">
        <f>IF('SELECCION PROVEEDORES PRECIO'!C207="MERCADONA",'SELECCION PROVEEDORES PRECIO'!L207,'SELECCION PROVEEDORES PRECIO'!F207)</f>
        <v>11.333333333333334</v>
      </c>
    </row>
    <row r="204" spans="1:3" ht="12.75">
      <c r="A204" s="16" t="s">
        <v>281</v>
      </c>
      <c r="B204" s="52">
        <f t="shared" si="7"/>
        <v>1913.4389999999999</v>
      </c>
      <c r="C204" s="52">
        <f>IF('SELECCION PROVEEDORES PRECIO'!C208="MERCADONA",'SELECCION PROVEEDORES PRECIO'!L208,'SELECCION PROVEEDORES PRECIO'!F208)</f>
        <v>11.5</v>
      </c>
    </row>
    <row r="205" spans="1:3" ht="12.75">
      <c r="A205" s="16" t="s">
        <v>284</v>
      </c>
      <c r="B205" s="52">
        <f t="shared" si="7"/>
        <v>2662.176</v>
      </c>
      <c r="C205" s="52">
        <f>IF('SELECCION PROVEEDORES PRECIO'!C209="MERCADONA",'SELECCION PROVEEDORES PRECIO'!L209,'SELECCION PROVEEDORES PRECIO'!F209)</f>
        <v>16</v>
      </c>
    </row>
    <row r="206" spans="1:3" ht="12.75">
      <c r="A206" s="16" t="s">
        <v>285</v>
      </c>
      <c r="B206" s="52">
        <f t="shared" si="7"/>
        <v>399.3264</v>
      </c>
      <c r="C206" s="52">
        <f>IF('SELECCION PROVEEDORES PRECIO'!C210="MERCADONA",'SELECCION PROVEEDORES PRECIO'!L210,'SELECCION PROVEEDORES PRECIO'!F210)</f>
        <v>2.4</v>
      </c>
    </row>
    <row r="207" spans="1:3" ht="12.75">
      <c r="A207" s="16" t="s">
        <v>286</v>
      </c>
      <c r="B207" s="52">
        <f t="shared" si="7"/>
        <v>282.8562</v>
      </c>
      <c r="C207" s="52">
        <f>IF('SELECCION PROVEEDORES PRECIO'!C211="MERCADONA",'SELECCION PROVEEDORES PRECIO'!L211,'SELECCION PROVEEDORES PRECIO'!F211)</f>
        <v>1.7</v>
      </c>
    </row>
    <row r="208" spans="1:3" ht="12.75">
      <c r="A208" s="16" t="s">
        <v>287</v>
      </c>
      <c r="B208" s="52">
        <f aca="true" t="shared" si="8" ref="B208:B214">C208*166.386</f>
        <v>2495.79</v>
      </c>
      <c r="C208" s="52">
        <f>IF('SELECCION PROVEEDORES PRECIO'!C212="MERCADONA",'SELECCION PROVEEDORES PRECIO'!L212,'SELECCION PROVEEDORES PRECIO'!F212)</f>
        <v>15</v>
      </c>
    </row>
    <row r="209" spans="1:3" ht="12.75">
      <c r="A209" s="16" t="s">
        <v>288</v>
      </c>
      <c r="B209" s="52">
        <f t="shared" si="8"/>
        <v>758.72016</v>
      </c>
      <c r="C209" s="52">
        <f>IF('SELECCION PROVEEDORES PRECIO'!C213="MERCADONA",'SELECCION PROVEEDORES PRECIO'!L213,'SELECCION PROVEEDORES PRECIO'!F213)</f>
        <v>4.56</v>
      </c>
    </row>
    <row r="210" spans="1:3" ht="13.5" thickBot="1">
      <c r="A210" s="16" t="s">
        <v>289</v>
      </c>
      <c r="B210" s="52">
        <f t="shared" si="8"/>
        <v>249.579</v>
      </c>
      <c r="C210" s="52">
        <f>IF('SELECCION PROVEEDORES PRECIO'!C214="MERCADONA",'SELECCION PROVEEDORES PRECIO'!L214,'SELECCION PROVEEDORES PRECIO'!F214)</f>
        <v>1.5</v>
      </c>
    </row>
    <row r="211" spans="1:3" ht="13.5" thickBot="1">
      <c r="A211" s="2" t="s">
        <v>290</v>
      </c>
      <c r="B211" s="52">
        <f t="shared" si="8"/>
        <v>249.579</v>
      </c>
      <c r="C211" s="52">
        <f>IF('SELECCION PROVEEDORES PRECIO'!C215="MERCADONA",'SELECCION PROVEEDORES PRECIO'!L215,'SELECCION PROVEEDORES PRECIO'!F215)</f>
        <v>1.5</v>
      </c>
    </row>
    <row r="212" spans="1:3" ht="12.75">
      <c r="A212" s="16" t="s">
        <v>291</v>
      </c>
      <c r="B212" s="52">
        <f t="shared" si="8"/>
        <v>432.60360000000003</v>
      </c>
      <c r="C212" s="52">
        <f>IF('SELECCION PROVEEDORES PRECIO'!C216="MERCADONA",'SELECCION PROVEEDORES PRECIO'!L216,'SELECCION PROVEEDORES PRECIO'!F216)</f>
        <v>2.6</v>
      </c>
    </row>
    <row r="213" spans="1:3" ht="12.75">
      <c r="A213" s="16" t="s">
        <v>292</v>
      </c>
      <c r="B213" s="52">
        <f t="shared" si="8"/>
        <v>2662.176</v>
      </c>
      <c r="C213" s="52">
        <f>IF('SELECCION PROVEEDORES PRECIO'!C217="MERCADONA",'SELECCION PROVEEDORES PRECIO'!L217,'SELECCION PROVEEDORES PRECIO'!F217)</f>
        <v>16</v>
      </c>
    </row>
    <row r="214" spans="2:3" ht="12.75">
      <c r="B214" s="52">
        <f t="shared" si="8"/>
        <v>432.60360000000003</v>
      </c>
      <c r="C214" s="52">
        <f>IF('SELECCION PROVEEDORES PRECIO'!C218="MERCADONA",'SELECCION PROVEEDORES PRECIO'!L218,'SELECCION PROVEEDORES PRECIO'!F218)</f>
        <v>2.6</v>
      </c>
    </row>
  </sheetData>
  <sheetProtection/>
  <mergeCells count="2">
    <mergeCell ref="A1:G1"/>
    <mergeCell ref="A3:C3"/>
  </mergeCells>
  <dataValidations count="1">
    <dataValidation type="list" allowBlank="1" showInputMessage="1" showErrorMessage="1" promptTitle="INTRODUZCA EL PRODUCTO " prompt="Introduzca el producto componente de la elaboracion" sqref="A188:A190 A195 A198:A201 A205:A206 A209">
      <formula1>TOTAL</formula1>
    </dataValidation>
  </dataValidations>
  <hyperlinks>
    <hyperlink ref="A4" location="carta proyecto 2� GSRTE.xls#INDICE!A1" display="VOLVER A 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CURRO</dc:creator>
  <cp:keywords/>
  <dc:description/>
  <cp:lastModifiedBy>ASUS</cp:lastModifiedBy>
  <dcterms:created xsi:type="dcterms:W3CDTF">2005-10-07T11:51:23Z</dcterms:created>
  <dcterms:modified xsi:type="dcterms:W3CDTF">2018-04-05T18:19:06Z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