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 tabRatio="599" firstSheet="21" activeTab="23"/>
  </bookViews>
  <sheets>
    <sheet name="CLIENTES-1305" sheetId="3" r:id="rId1"/>
    <sheet name="CAJA -1105" sheetId="1" r:id="rId2"/>
    <sheet name="BANCOS NACIONALES-111005" sheetId="2" r:id="rId3"/>
    <sheet name="OBLIGACIONES FINANCIERAS-21" sheetId="4" r:id="rId4"/>
    <sheet name="PROVEEDORES-22" sheetId="5" r:id="rId5"/>
    <sheet name="imp ventas '¡" sheetId="6" state="hidden" r:id="rId6"/>
    <sheet name="APORTES SOCIALES -3115" sheetId="7" r:id="rId7"/>
    <sheet name="UTILIDA DEL EJERCICIO-3605" sheetId="8" r:id="rId8"/>
    <sheet name="INVENTARIO-1435" sheetId="9" r:id="rId9"/>
    <sheet name="IVA-2408" sheetId="10" r:id="rId10"/>
    <sheet name="RETEFUENTE-236540" sheetId="11" r:id="rId11"/>
    <sheet name="COSTO DE VENTAS -61" sheetId="12" r:id="rId12"/>
    <sheet name="RETEICA" sheetId="13" r:id="rId13"/>
    <sheet name="RETE IVA" sheetId="14" r:id="rId14"/>
    <sheet name="ANTICIPO DE IMPUESTO A LA RENTA" sheetId="15" r:id="rId15"/>
    <sheet name="COMERCIO-4135" sheetId="16" r:id="rId16"/>
    <sheet name="MERCANCIAS " sheetId="17" state="hidden" r:id="rId17"/>
    <sheet name="EQUIPO DE COMPUTACIÓN" sheetId="18" r:id="rId18"/>
    <sheet name="CUENTA DE AHORRO" sheetId="19" r:id="rId19"/>
    <sheet name="INGRESOS" sheetId="21" state="hidden" r:id="rId20"/>
    <sheet name="COMISIONES-5305" sheetId="22" r:id="rId21"/>
    <sheet name="OTROS 511595" sheetId="23" r:id="rId22"/>
    <sheet name="ESTADO DE RESULTADOS" sheetId="20" r:id="rId23"/>
    <sheet name="ESTADO DE RESULTADOS 2" sheetId="24" r:id="rId24"/>
  </sheets>
  <calcPr calcId="124519"/>
</workbook>
</file>

<file path=xl/calcChain.xml><?xml version="1.0" encoding="utf-8"?>
<calcChain xmlns="http://schemas.openxmlformats.org/spreadsheetml/2006/main">
  <c r="F51" i="20"/>
  <c r="G21"/>
  <c r="B21" l="1"/>
  <c r="B40"/>
  <c r="C3" i="24"/>
  <c r="C25" s="1"/>
  <c r="E4" i="8"/>
  <c r="E4" i="21"/>
  <c r="E5"/>
  <c r="E6"/>
  <c r="E3" i="23"/>
  <c r="E4" i="22"/>
  <c r="E4" i="14"/>
  <c r="E5" s="1"/>
  <c r="E6" s="1"/>
  <c r="E4" i="11"/>
  <c r="E5" s="1"/>
  <c r="E6" s="1"/>
  <c r="E7" s="1"/>
  <c r="E8" s="1"/>
  <c r="E7" i="12"/>
  <c r="E11" i="10"/>
  <c r="E6"/>
  <c r="E7"/>
  <c r="E8"/>
  <c r="E9"/>
  <c r="E10"/>
  <c r="E5"/>
  <c r="E4" i="5"/>
  <c r="E5" s="1"/>
  <c r="E6" s="1"/>
  <c r="E7" s="1"/>
  <c r="E8" s="1"/>
  <c r="E15" i="2"/>
  <c r="E5"/>
  <c r="E6" s="1"/>
  <c r="E7" s="1"/>
  <c r="E8" s="1"/>
  <c r="E9" s="1"/>
  <c r="E10" s="1"/>
  <c r="E11" s="1"/>
  <c r="E12" s="1"/>
  <c r="E13" s="1"/>
  <c r="E14" s="1"/>
  <c r="B34" i="20"/>
  <c r="G4" s="1"/>
  <c r="E3" i="21"/>
  <c r="E5" i="19"/>
  <c r="E4"/>
  <c r="E6"/>
  <c r="E4" i="18"/>
  <c r="E5" s="1"/>
  <c r="E6" s="1"/>
  <c r="E4" i="16"/>
  <c r="E5" s="1"/>
  <c r="E6" s="1"/>
  <c r="E7" s="1"/>
  <c r="E4" i="10"/>
  <c r="E4" i="15"/>
  <c r="E5" s="1"/>
  <c r="E6" s="1"/>
  <c r="E7" s="1"/>
  <c r="E4" i="13"/>
  <c r="E5" s="1"/>
  <c r="E5" i="9"/>
  <c r="E6" s="1"/>
  <c r="E7" s="1"/>
  <c r="E8" s="1"/>
  <c r="E9" s="1"/>
  <c r="E10" s="1"/>
  <c r="E4"/>
  <c r="E4" i="12"/>
  <c r="E5" s="1"/>
  <c r="E6" s="1"/>
  <c r="E5" i="1"/>
  <c r="E6" s="1"/>
  <c r="E4" i="7"/>
  <c r="E4" i="6"/>
  <c r="E5" s="1"/>
  <c r="E6" s="1"/>
  <c r="E7" s="1"/>
  <c r="E4" i="4"/>
  <c r="E5" s="1"/>
  <c r="E6" s="1"/>
  <c r="E5" i="7"/>
  <c r="E6" s="1"/>
  <c r="E4" i="3"/>
  <c r="E5" s="1"/>
  <c r="E6" s="1"/>
  <c r="E7" s="1"/>
  <c r="E6" i="13" l="1"/>
  <c r="E7" i="4"/>
</calcChain>
</file>

<file path=xl/sharedStrings.xml><?xml version="1.0" encoding="utf-8"?>
<sst xmlns="http://schemas.openxmlformats.org/spreadsheetml/2006/main" count="312" uniqueCount="152">
  <si>
    <t>ACTIVO</t>
  </si>
  <si>
    <t>FECHA</t>
  </si>
  <si>
    <t>CONCEPTO</t>
  </si>
  <si>
    <t>DÉBITOS</t>
  </si>
  <si>
    <t>CRÉDITOS</t>
  </si>
  <si>
    <t>SALDO</t>
  </si>
  <si>
    <t>saldo inicial</t>
  </si>
  <si>
    <t>Pago de clientes</t>
  </si>
  <si>
    <t>PASIVO</t>
  </si>
  <si>
    <t>IMPUESTO A LAS VENTAS</t>
  </si>
  <si>
    <t>PATRIMONIO</t>
  </si>
  <si>
    <t>Pago impuesto</t>
  </si>
  <si>
    <t>transacción G</t>
  </si>
  <si>
    <t>transacción g</t>
  </si>
  <si>
    <t>transacción a</t>
  </si>
  <si>
    <t>transacción j</t>
  </si>
  <si>
    <t>EQUIPO DE COMPUTO</t>
  </si>
  <si>
    <t xml:space="preserve">saldo inicial </t>
  </si>
  <si>
    <t>CUENTA DE AHORROS</t>
  </si>
  <si>
    <t>activo</t>
  </si>
  <si>
    <t>inventario</t>
  </si>
  <si>
    <t>rete iva</t>
  </si>
  <si>
    <t>rete ica</t>
  </si>
  <si>
    <t>pasivo</t>
  </si>
  <si>
    <t xml:space="preserve">obligaciones </t>
  </si>
  <si>
    <t xml:space="preserve">provedores </t>
  </si>
  <si>
    <t>iva</t>
  </si>
  <si>
    <t xml:space="preserve">ingresos </t>
  </si>
  <si>
    <t>retefuente</t>
  </si>
  <si>
    <t>total pasivo</t>
  </si>
  <si>
    <t>patrimonio</t>
  </si>
  <si>
    <t>aportes sociales</t>
  </si>
  <si>
    <t xml:space="preserve">utilidades acumuladas </t>
  </si>
  <si>
    <t>utilidad ejercicio</t>
  </si>
  <si>
    <t>toral patrimonio</t>
  </si>
  <si>
    <t>ingresos</t>
  </si>
  <si>
    <t xml:space="preserve">comercio al </t>
  </si>
  <si>
    <t xml:space="preserve">rendimiento financiero </t>
  </si>
  <si>
    <t xml:space="preserve">total ingreso </t>
  </si>
  <si>
    <t xml:space="preserve">gastos </t>
  </si>
  <si>
    <t>bancarios</t>
  </si>
  <si>
    <t xml:space="preserve">cuatro por mil </t>
  </si>
  <si>
    <t>total gasto</t>
  </si>
  <si>
    <t>costos de venta</t>
  </si>
  <si>
    <t xml:space="preserve">caja </t>
  </si>
  <si>
    <t>bancos nacionales</t>
  </si>
  <si>
    <t>cuentas de ahorro</t>
  </si>
  <si>
    <t xml:space="preserve">clientes </t>
  </si>
  <si>
    <t>anticipo  para impu</t>
  </si>
  <si>
    <t>equipo de comp</t>
  </si>
  <si>
    <t>total activos</t>
  </si>
  <si>
    <t>PG</t>
  </si>
  <si>
    <t>ESTADO DE RESULTADOS</t>
  </si>
  <si>
    <t>INGRESOS OPERACIONALES</t>
  </si>
  <si>
    <t>comercio al por mayo</t>
  </si>
  <si>
    <t>costo de venta</t>
  </si>
  <si>
    <t>utilidad bruta</t>
  </si>
  <si>
    <t>GASOTOS OPERACIONALES</t>
  </si>
  <si>
    <t xml:space="preserve">UTILIDAD OPERACIONAL </t>
  </si>
  <si>
    <t xml:space="preserve">menos ingreso no operqacionales </t>
  </si>
  <si>
    <t>rendimientos financieros</t>
  </si>
  <si>
    <t>menos gastos no operacionales</t>
  </si>
  <si>
    <t>utilidad antes de imp</t>
  </si>
  <si>
    <t>provisión. Impuesto</t>
  </si>
  <si>
    <t>renta 33%</t>
  </si>
  <si>
    <t xml:space="preserve">utilidad de </t>
  </si>
  <si>
    <t>Pago de clientes ( punto a)</t>
  </si>
  <si>
    <t>venta televisores ( punto f)</t>
  </si>
  <si>
    <t xml:space="preserve">saldo final </t>
  </si>
  <si>
    <t>CLIENTES-1305</t>
  </si>
  <si>
    <t>CAJA -1105</t>
  </si>
  <si>
    <t>pago impuesto a las vts (punto d)</t>
  </si>
  <si>
    <t>saldo final</t>
  </si>
  <si>
    <t>BANCOS NACIONALES</t>
  </si>
  <si>
    <t xml:space="preserve">FECHA </t>
  </si>
  <si>
    <t xml:space="preserve">CONCEPTO </t>
  </si>
  <si>
    <t>DEBITOS</t>
  </si>
  <si>
    <t>CREDITOS</t>
  </si>
  <si>
    <t>Obligaciones financieras</t>
  </si>
  <si>
    <t>Pago Proveedores</t>
  </si>
  <si>
    <t>Cancelacion Televisores</t>
  </si>
  <si>
    <t>Venta Televisores</t>
  </si>
  <si>
    <t>Venta 100 cartuchos</t>
  </si>
  <si>
    <t>BANCOS NACIONALES-111005</t>
  </si>
  <si>
    <t>Cancelacion clientes (punto a)</t>
  </si>
  <si>
    <t>cobro de comisiones</t>
  </si>
  <si>
    <t>OBLIGACIONES FINANCIERAS-21</t>
  </si>
  <si>
    <t>Pago oblig Financieros ( punto b)</t>
  </si>
  <si>
    <t>compra de computadores portatiles</t>
  </si>
  <si>
    <t>PROVEEDORES-22</t>
  </si>
  <si>
    <t xml:space="preserve">DEBITOS </t>
  </si>
  <si>
    <t xml:space="preserve"> SALDO</t>
  </si>
  <si>
    <t>pago de clientes</t>
  </si>
  <si>
    <t>compra de cartuchos (punto i)</t>
  </si>
  <si>
    <t>APORTES SOCIALES-3115</t>
  </si>
  <si>
    <t>saldofinal</t>
  </si>
  <si>
    <t>UTILIDAD DEL EJERCICIO-3605</t>
  </si>
  <si>
    <t>venta de TV(punto g)</t>
  </si>
  <si>
    <t>compra de cartuchos (puntos i)</t>
  </si>
  <si>
    <t>venta de cartuchos (punto j)</t>
  </si>
  <si>
    <t>INVENTARIO-1435</t>
  </si>
  <si>
    <t>IVA DESCONTABLE-2408</t>
  </si>
  <si>
    <t>compra TV (punto e)</t>
  </si>
  <si>
    <t>venta TV (punto f)</t>
  </si>
  <si>
    <t>venta TV (punto g)I.G</t>
  </si>
  <si>
    <t>compra cartuchos (punto i)</t>
  </si>
  <si>
    <t>venta cartuchos (punto j)</t>
  </si>
  <si>
    <t>venta TV (punto f )</t>
  </si>
  <si>
    <t>venta TV(punto g)</t>
  </si>
  <si>
    <t>venta cartuchos(punto j)</t>
  </si>
  <si>
    <t>COSTO DE VENTA-61</t>
  </si>
  <si>
    <t>236540  RETEFUENTE</t>
  </si>
  <si>
    <t>compra computador port (punto h)</t>
  </si>
  <si>
    <t>compra cartuchos(punto i)</t>
  </si>
  <si>
    <t>RETEICA-</t>
  </si>
  <si>
    <t>RETEIVA</t>
  </si>
  <si>
    <t>venta TV(punto f)</t>
  </si>
  <si>
    <t>venta TV (punto g)</t>
  </si>
  <si>
    <t>ANTICIPO DE IMPUESTO A LA RENTA RETEFUENTE</t>
  </si>
  <si>
    <t>INGRESOS</t>
  </si>
  <si>
    <t>COMERCIO AL POR MAYOR Y AL POR MENOR 4135</t>
  </si>
  <si>
    <t>rendimientos finacieros(punto k)</t>
  </si>
  <si>
    <t>GASTOS FINANCIEROS</t>
  </si>
  <si>
    <t>COBRO COMISIONES</t>
  </si>
  <si>
    <t>IMPUESTOS 4 POR MIL</t>
  </si>
  <si>
    <t>RENDIMIENTOS FINANCIEROS</t>
  </si>
  <si>
    <t xml:space="preserve">   </t>
  </si>
  <si>
    <t>PIG</t>
  </si>
  <si>
    <t>GASTOS OPERACIONALES</t>
  </si>
  <si>
    <t>provisión impuesto a la renta</t>
  </si>
  <si>
    <t>provisión renta 33%</t>
  </si>
  <si>
    <t>comercio al por mayor y al por menor</t>
  </si>
  <si>
    <t>caja</t>
  </si>
  <si>
    <t>cuenta de ahorro</t>
  </si>
  <si>
    <t>banco</t>
  </si>
  <si>
    <t>clientes</t>
  </si>
  <si>
    <t>m/cias no fab. X la empresa</t>
  </si>
  <si>
    <t>reteiva</t>
  </si>
  <si>
    <t>reteica</t>
  </si>
  <si>
    <t>anticipo para impuestos</t>
  </si>
  <si>
    <t>equipo comp. Y comun.</t>
  </si>
  <si>
    <t>total activo</t>
  </si>
  <si>
    <t>obligaciones financieras</t>
  </si>
  <si>
    <t>proveedores</t>
  </si>
  <si>
    <t>impuesto a las ventas</t>
  </si>
  <si>
    <t>retefuente compras</t>
  </si>
  <si>
    <t>impuesta a la renta</t>
  </si>
  <si>
    <t>utilidad ejercicio anteriores</t>
  </si>
  <si>
    <t>utilidad del ejercicio</t>
  </si>
  <si>
    <t>total patrimonio</t>
  </si>
  <si>
    <t>BALANCE GENERAL</t>
  </si>
  <si>
    <t>Activo= pasivo +  patrimoni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</si>
</sst>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&quot;$&quot;\ 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3" fontId="0" fillId="0" borderId="0" xfId="0" applyNumberFormat="1"/>
    <xf numFmtId="49" fontId="0" fillId="0" borderId="0" xfId="0" applyNumberFormat="1"/>
    <xf numFmtId="0" fontId="1" fillId="0" borderId="0" xfId="0" applyFont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0" fontId="1" fillId="0" borderId="0" xfId="0" applyFont="1" applyAlignment="1"/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1" fillId="3" borderId="2" xfId="0" applyFont="1" applyFill="1" applyBorder="1" applyAlignment="1">
      <alignment horizontal="center"/>
    </xf>
    <xf numFmtId="14" fontId="0" fillId="3" borderId="2" xfId="0" applyNumberFormat="1" applyFill="1" applyBorder="1"/>
    <xf numFmtId="0" fontId="0" fillId="3" borderId="2" xfId="0" applyFill="1" applyBorder="1"/>
    <xf numFmtId="3" fontId="0" fillId="3" borderId="2" xfId="0" applyNumberFormat="1" applyFill="1" applyBorder="1"/>
    <xf numFmtId="0" fontId="1" fillId="4" borderId="2" xfId="0" applyFont="1" applyFill="1" applyBorder="1" applyAlignment="1">
      <alignment horizontal="center"/>
    </xf>
    <xf numFmtId="14" fontId="0" fillId="4" borderId="2" xfId="0" applyNumberFormat="1" applyFill="1" applyBorder="1"/>
    <xf numFmtId="0" fontId="0" fillId="4" borderId="2" xfId="0" applyFill="1" applyBorder="1"/>
    <xf numFmtId="3" fontId="0" fillId="4" borderId="2" xfId="0" applyNumberFormat="1" applyFill="1" applyBorder="1"/>
    <xf numFmtId="165" fontId="0" fillId="0" borderId="0" xfId="0" applyNumberFormat="1" applyBorder="1"/>
    <xf numFmtId="0" fontId="0" fillId="5" borderId="0" xfId="0" applyFill="1"/>
    <xf numFmtId="0" fontId="0" fillId="0" borderId="0" xfId="0" applyAlignment="1"/>
    <xf numFmtId="0" fontId="0" fillId="5" borderId="3" xfId="0" applyFill="1" applyBorder="1"/>
    <xf numFmtId="164" fontId="0" fillId="0" borderId="0" xfId="0" applyNumberFormat="1"/>
    <xf numFmtId="164" fontId="0" fillId="3" borderId="2" xfId="1" applyNumberFormat="1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3" fontId="0" fillId="0" borderId="0" xfId="0" applyNumberFormat="1" applyFill="1" applyBorder="1"/>
    <xf numFmtId="0" fontId="0" fillId="0" borderId="0" xfId="0" applyFont="1" applyFill="1" applyBorder="1" applyAlignment="1">
      <alignment horizontal="center"/>
    </xf>
    <xf numFmtId="0" fontId="0" fillId="6" borderId="2" xfId="0" applyFill="1" applyBorder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8" borderId="2" xfId="0" applyFill="1" applyBorder="1"/>
    <xf numFmtId="3" fontId="0" fillId="8" borderId="2" xfId="0" applyNumberFormat="1" applyFill="1" applyBorder="1"/>
    <xf numFmtId="0" fontId="1" fillId="9" borderId="2" xfId="0" applyFont="1" applyFill="1" applyBorder="1" applyAlignment="1">
      <alignment horizontal="center"/>
    </xf>
    <xf numFmtId="14" fontId="0" fillId="9" borderId="2" xfId="0" applyNumberFormat="1" applyFill="1" applyBorder="1"/>
    <xf numFmtId="164" fontId="0" fillId="9" borderId="2" xfId="1" applyNumberFormat="1" applyFont="1" applyFill="1" applyBorder="1"/>
    <xf numFmtId="0" fontId="0" fillId="9" borderId="2" xfId="0" applyFill="1" applyBorder="1"/>
    <xf numFmtId="0" fontId="1" fillId="10" borderId="2" xfId="0" applyFont="1" applyFill="1" applyBorder="1" applyAlignment="1">
      <alignment horizontal="center"/>
    </xf>
    <xf numFmtId="14" fontId="0" fillId="10" borderId="2" xfId="0" applyNumberFormat="1" applyFill="1" applyBorder="1"/>
    <xf numFmtId="164" fontId="0" fillId="10" borderId="2" xfId="1" applyNumberFormat="1" applyFont="1" applyFill="1" applyBorder="1"/>
    <xf numFmtId="0" fontId="0" fillId="10" borderId="2" xfId="0" applyFill="1" applyBorder="1"/>
    <xf numFmtId="0" fontId="0" fillId="11" borderId="2" xfId="0" applyFill="1" applyBorder="1"/>
    <xf numFmtId="0" fontId="1" fillId="8" borderId="2" xfId="0" applyFont="1" applyFill="1" applyBorder="1" applyAlignment="1">
      <alignment horizontal="center"/>
    </xf>
    <xf numFmtId="0" fontId="0" fillId="12" borderId="2" xfId="0" applyFill="1" applyBorder="1"/>
    <xf numFmtId="0" fontId="1" fillId="11" borderId="2" xfId="0" applyFont="1" applyFill="1" applyBorder="1" applyAlignment="1">
      <alignment horizontal="center"/>
    </xf>
    <xf numFmtId="164" fontId="0" fillId="11" borderId="2" xfId="1" applyNumberFormat="1" applyFont="1" applyFill="1" applyBorder="1"/>
    <xf numFmtId="0" fontId="0" fillId="7" borderId="2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7" borderId="2" xfId="0" applyFill="1" applyBorder="1"/>
    <xf numFmtId="164" fontId="0" fillId="7" borderId="2" xfId="1" applyNumberFormat="1" applyFont="1" applyFill="1" applyBorder="1"/>
    <xf numFmtId="0" fontId="1" fillId="13" borderId="2" xfId="0" applyFont="1" applyFill="1" applyBorder="1" applyAlignment="1">
      <alignment horizontal="center"/>
    </xf>
    <xf numFmtId="0" fontId="0" fillId="13" borderId="2" xfId="0" applyFill="1" applyBorder="1"/>
    <xf numFmtId="0" fontId="1" fillId="14" borderId="2" xfId="0" applyFont="1" applyFill="1" applyBorder="1" applyAlignment="1">
      <alignment horizontal="center"/>
    </xf>
    <xf numFmtId="3" fontId="0" fillId="14" borderId="2" xfId="0" applyNumberFormat="1" applyFill="1" applyBorder="1" applyAlignment="1"/>
    <xf numFmtId="164" fontId="0" fillId="14" borderId="2" xfId="0" applyNumberFormat="1" applyFill="1" applyBorder="1"/>
    <xf numFmtId="0" fontId="0" fillId="14" borderId="2" xfId="0" applyFill="1" applyBorder="1"/>
    <xf numFmtId="3" fontId="1" fillId="14" borderId="2" xfId="0" applyNumberFormat="1" applyFont="1" applyFill="1" applyBorder="1" applyAlignment="1">
      <alignment horizontal="center"/>
    </xf>
    <xf numFmtId="3" fontId="0" fillId="14" borderId="2" xfId="0" applyNumberFormat="1" applyFill="1" applyBorder="1"/>
    <xf numFmtId="3" fontId="1" fillId="15" borderId="0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12" borderId="4" xfId="0" applyFill="1" applyBorder="1"/>
    <xf numFmtId="0" fontId="0" fillId="12" borderId="0" xfId="0" applyFill="1"/>
    <xf numFmtId="0" fontId="1" fillId="16" borderId="2" xfId="0" applyFont="1" applyFill="1" applyBorder="1" applyAlignment="1">
      <alignment horizontal="center"/>
    </xf>
    <xf numFmtId="0" fontId="0" fillId="16" borderId="2" xfId="0" applyFill="1" applyBorder="1"/>
    <xf numFmtId="0" fontId="1" fillId="9" borderId="2" xfId="0" applyFont="1" applyFill="1" applyBorder="1" applyAlignment="1">
      <alignment horizontal="center"/>
    </xf>
    <xf numFmtId="3" fontId="0" fillId="9" borderId="2" xfId="0" applyNumberFormat="1" applyFill="1" applyBorder="1"/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/>
    <xf numFmtId="165" fontId="0" fillId="9" borderId="2" xfId="0" applyNumberFormat="1" applyFill="1" applyBorder="1"/>
    <xf numFmtId="0" fontId="0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wrapText="1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66FF"/>
      <color rgb="FF800080"/>
      <color rgb="FF99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E11"/>
  <sheetViews>
    <sheetView workbookViewId="0">
      <selection activeCell="E7" sqref="A1:E7"/>
    </sheetView>
  </sheetViews>
  <sheetFormatPr baseColWidth="10" defaultRowHeight="15"/>
  <cols>
    <col min="1" max="1" width="13.5703125" customWidth="1"/>
    <col min="2" max="2" width="25.28515625" customWidth="1"/>
  </cols>
  <sheetData>
    <row r="1" spans="1:5">
      <c r="A1" s="76" t="s">
        <v>0</v>
      </c>
      <c r="B1" s="76"/>
      <c r="C1" s="76"/>
      <c r="D1" s="76"/>
      <c r="E1" s="76"/>
    </row>
    <row r="2" spans="1:5">
      <c r="A2" s="76" t="s">
        <v>69</v>
      </c>
      <c r="B2" s="76"/>
      <c r="C2" s="76"/>
      <c r="D2" s="76"/>
      <c r="E2" s="76"/>
    </row>
    <row r="3" spans="1:5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</row>
    <row r="4" spans="1:5">
      <c r="A4" s="46">
        <v>40178</v>
      </c>
      <c r="B4" s="48" t="s">
        <v>6</v>
      </c>
      <c r="C4" s="77">
        <v>40000000</v>
      </c>
      <c r="D4" s="48"/>
      <c r="E4" s="77">
        <f>C4</f>
        <v>40000000</v>
      </c>
    </row>
    <row r="5" spans="1:5">
      <c r="A5" s="48"/>
      <c r="B5" s="48" t="s">
        <v>66</v>
      </c>
      <c r="C5" s="77"/>
      <c r="D5" s="77">
        <v>35000000</v>
      </c>
      <c r="E5" s="77">
        <f>E4+C5-D5</f>
        <v>5000000</v>
      </c>
    </row>
    <row r="6" spans="1:5">
      <c r="A6" s="48"/>
      <c r="B6" s="48" t="s">
        <v>67</v>
      </c>
      <c r="C6" s="77">
        <v>22500000</v>
      </c>
      <c r="D6" s="48"/>
      <c r="E6" s="77">
        <f t="shared" ref="E6" si="0">E5+C6-D6</f>
        <v>27500000</v>
      </c>
    </row>
    <row r="7" spans="1:5">
      <c r="A7" s="48"/>
      <c r="B7" s="48" t="s">
        <v>68</v>
      </c>
      <c r="C7" s="48"/>
      <c r="D7" s="48"/>
      <c r="E7" s="77">
        <f>E6+E8-D7</f>
        <v>27500000</v>
      </c>
    </row>
    <row r="11" spans="1:5">
      <c r="D11" s="3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L22"/>
  <sheetViews>
    <sheetView workbookViewId="0">
      <selection activeCell="E11" sqref="A1:E11"/>
    </sheetView>
  </sheetViews>
  <sheetFormatPr baseColWidth="10" defaultRowHeight="15"/>
  <cols>
    <col min="2" max="2" width="24.7109375" customWidth="1"/>
    <col min="3" max="3" width="13.140625" bestFit="1" customWidth="1"/>
    <col min="4" max="4" width="14.140625" bestFit="1" customWidth="1"/>
  </cols>
  <sheetData>
    <row r="1" spans="1:12">
      <c r="A1" s="76" t="s">
        <v>8</v>
      </c>
      <c r="B1" s="76"/>
      <c r="C1" s="76"/>
      <c r="D1" s="76"/>
      <c r="E1" s="76"/>
    </row>
    <row r="2" spans="1:12">
      <c r="A2" s="76" t="s">
        <v>101</v>
      </c>
      <c r="B2" s="82"/>
      <c r="C2" s="82"/>
      <c r="D2" s="82"/>
      <c r="E2" s="82"/>
      <c r="H2" s="32"/>
      <c r="I2" s="33"/>
      <c r="J2" s="33"/>
      <c r="K2" s="33"/>
      <c r="L2" s="33"/>
    </row>
    <row r="3" spans="1:12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  <c r="H3" s="1"/>
      <c r="I3" s="1"/>
      <c r="J3" s="1"/>
      <c r="K3" s="1"/>
      <c r="L3" s="1"/>
    </row>
    <row r="4" spans="1:12">
      <c r="A4" s="46">
        <v>40543</v>
      </c>
      <c r="B4" s="48"/>
      <c r="C4" s="77"/>
      <c r="D4" s="77">
        <v>800000</v>
      </c>
      <c r="E4" s="77">
        <f>D4</f>
        <v>800000</v>
      </c>
      <c r="H4" s="2"/>
      <c r="J4" s="3"/>
      <c r="K4" s="3"/>
      <c r="L4" s="3"/>
    </row>
    <row r="5" spans="1:12">
      <c r="A5" s="48"/>
      <c r="B5" s="48" t="s">
        <v>14</v>
      </c>
      <c r="C5" s="77">
        <v>800000</v>
      </c>
      <c r="D5" s="77"/>
      <c r="E5" s="77">
        <f>E4+D5-C5</f>
        <v>0</v>
      </c>
      <c r="J5" s="3"/>
      <c r="K5" s="3"/>
      <c r="L5" s="3"/>
    </row>
    <row r="6" spans="1:12">
      <c r="A6" s="48"/>
      <c r="B6" s="48" t="s">
        <v>102</v>
      </c>
      <c r="C6" s="47">
        <v>3200000</v>
      </c>
      <c r="D6" s="48"/>
      <c r="E6" s="77">
        <f t="shared" ref="E6:E11" si="0">E5+D6-C6</f>
        <v>-3200000</v>
      </c>
      <c r="L6" s="3"/>
    </row>
    <row r="7" spans="1:12">
      <c r="A7" s="48"/>
      <c r="B7" s="48" t="s">
        <v>103</v>
      </c>
      <c r="C7" s="48"/>
      <c r="D7" s="47">
        <v>3200000</v>
      </c>
      <c r="E7" s="77">
        <f t="shared" si="0"/>
        <v>0</v>
      </c>
      <c r="L7" s="3"/>
    </row>
    <row r="8" spans="1:12">
      <c r="A8" s="48"/>
      <c r="B8" s="48" t="s">
        <v>104</v>
      </c>
      <c r="C8" s="48"/>
      <c r="D8" s="47">
        <v>4000000</v>
      </c>
      <c r="E8" s="77">
        <f t="shared" si="0"/>
        <v>4000000</v>
      </c>
    </row>
    <row r="9" spans="1:12">
      <c r="A9" s="48"/>
      <c r="B9" s="48" t="s">
        <v>105</v>
      </c>
      <c r="C9" s="48">
        <v>320000</v>
      </c>
      <c r="D9" s="48"/>
      <c r="E9" s="77">
        <f t="shared" si="0"/>
        <v>3680000</v>
      </c>
    </row>
    <row r="10" spans="1:12">
      <c r="A10" s="48"/>
      <c r="B10" s="48" t="s">
        <v>106</v>
      </c>
      <c r="C10" s="48"/>
      <c r="D10" s="48">
        <v>720000</v>
      </c>
      <c r="E10" s="77">
        <f t="shared" si="0"/>
        <v>4400000</v>
      </c>
    </row>
    <row r="11" spans="1:12">
      <c r="A11" s="48"/>
      <c r="B11" s="48" t="s">
        <v>72</v>
      </c>
      <c r="C11" s="48"/>
      <c r="D11" s="48"/>
      <c r="E11" s="77">
        <f t="shared" si="0"/>
        <v>4400000</v>
      </c>
    </row>
    <row r="12" spans="1:12">
      <c r="A12" s="7"/>
      <c r="B12" s="7"/>
      <c r="C12" s="7"/>
      <c r="D12" s="7"/>
      <c r="E12" s="8"/>
      <c r="F12" s="7"/>
    </row>
    <row r="13" spans="1:12">
      <c r="A13" s="7"/>
      <c r="B13" s="38"/>
      <c r="C13" s="38"/>
      <c r="D13" s="38"/>
      <c r="E13" s="38"/>
      <c r="F13" s="38"/>
    </row>
    <row r="14" spans="1:12">
      <c r="A14" s="7"/>
      <c r="B14" s="7"/>
      <c r="C14" s="7"/>
      <c r="D14" s="7"/>
      <c r="E14" s="7"/>
      <c r="F14" s="7"/>
    </row>
    <row r="15" spans="1:12">
      <c r="A15" s="7"/>
      <c r="B15" s="7"/>
      <c r="C15" s="7"/>
      <c r="D15" s="20"/>
      <c r="E15" s="20"/>
      <c r="F15" s="20"/>
    </row>
    <row r="16" spans="1:12">
      <c r="A16" s="7"/>
      <c r="B16" s="7"/>
      <c r="C16" s="7"/>
      <c r="D16" s="20"/>
      <c r="E16" s="7"/>
      <c r="F16" s="20"/>
    </row>
    <row r="17" spans="1:6">
      <c r="A17" s="7"/>
      <c r="B17" s="6"/>
      <c r="C17" s="7"/>
      <c r="D17" s="20"/>
      <c r="E17" s="20"/>
      <c r="F17" s="20"/>
    </row>
    <row r="18" spans="1:6">
      <c r="A18" s="7"/>
      <c r="B18" s="6"/>
      <c r="C18" s="7"/>
      <c r="D18" s="20"/>
      <c r="E18" s="20"/>
      <c r="F18" s="20"/>
    </row>
    <row r="19" spans="1:6">
      <c r="A19" s="7"/>
      <c r="B19" s="7"/>
      <c r="C19" s="7"/>
      <c r="D19" s="20"/>
      <c r="E19" s="20"/>
      <c r="F19" s="20"/>
    </row>
    <row r="20" spans="1:6">
      <c r="A20" s="7"/>
      <c r="B20" s="7"/>
      <c r="C20" s="7"/>
      <c r="D20" s="20"/>
      <c r="E20" s="20"/>
      <c r="F20" s="20"/>
    </row>
    <row r="21" spans="1:6">
      <c r="A21" s="7"/>
      <c r="B21" s="7"/>
      <c r="C21" s="7"/>
      <c r="D21" s="7"/>
      <c r="E21" s="20"/>
      <c r="F21" s="20"/>
    </row>
    <row r="22" spans="1:6">
      <c r="A22" s="7"/>
      <c r="B22" s="7"/>
      <c r="C22" s="7"/>
      <c r="D22" s="7"/>
      <c r="E22" s="7"/>
      <c r="F22" s="7"/>
    </row>
  </sheetData>
  <mergeCells count="4">
    <mergeCell ref="A1:E1"/>
    <mergeCell ref="A2:E2"/>
    <mergeCell ref="H2:L2"/>
    <mergeCell ref="B13:F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E20"/>
  <sheetViews>
    <sheetView workbookViewId="0">
      <selection activeCell="E8" sqref="A1:E8"/>
    </sheetView>
  </sheetViews>
  <sheetFormatPr baseColWidth="10" defaultRowHeight="15"/>
  <cols>
    <col min="2" max="2" width="32.28515625" customWidth="1"/>
  </cols>
  <sheetData>
    <row r="1" spans="1:5">
      <c r="A1" s="76" t="s">
        <v>8</v>
      </c>
      <c r="B1" s="76"/>
      <c r="C1" s="76"/>
      <c r="D1" s="76"/>
      <c r="E1" s="76"/>
    </row>
    <row r="2" spans="1:5">
      <c r="A2" s="76" t="s">
        <v>111</v>
      </c>
      <c r="B2" s="76"/>
      <c r="C2" s="76"/>
      <c r="D2" s="76"/>
      <c r="E2" s="76"/>
    </row>
    <row r="3" spans="1:5">
      <c r="A3" s="48" t="s">
        <v>74</v>
      </c>
      <c r="B3" s="48" t="s">
        <v>75</v>
      </c>
      <c r="C3" s="48" t="s">
        <v>90</v>
      </c>
      <c r="D3" s="48" t="s">
        <v>77</v>
      </c>
      <c r="E3" s="48" t="s">
        <v>91</v>
      </c>
    </row>
    <row r="4" spans="1:5">
      <c r="A4" s="46">
        <v>40543</v>
      </c>
      <c r="B4" s="48" t="s">
        <v>102</v>
      </c>
      <c r="C4" s="48"/>
      <c r="D4" s="81">
        <v>700000</v>
      </c>
      <c r="E4" s="81">
        <f>D4</f>
        <v>700000</v>
      </c>
    </row>
    <row r="5" spans="1:5">
      <c r="A5" s="48"/>
      <c r="B5" s="48" t="s">
        <v>112</v>
      </c>
      <c r="C5" s="81"/>
      <c r="D5" s="81">
        <v>150500</v>
      </c>
      <c r="E5" s="81">
        <f>E4+D5-C5</f>
        <v>850500</v>
      </c>
    </row>
    <row r="6" spans="1:5">
      <c r="A6" s="48"/>
      <c r="B6" s="48" t="s">
        <v>113</v>
      </c>
      <c r="C6" s="81"/>
      <c r="D6" s="81">
        <v>70000</v>
      </c>
      <c r="E6" s="81">
        <f>E5+D6-C6</f>
        <v>920500</v>
      </c>
    </row>
    <row r="7" spans="1:5">
      <c r="A7" s="48"/>
      <c r="B7" s="48" t="s">
        <v>106</v>
      </c>
      <c r="C7" s="48"/>
      <c r="D7" s="81">
        <v>1575000</v>
      </c>
      <c r="E7" s="81">
        <f>E6+D7-C7</f>
        <v>2495500</v>
      </c>
    </row>
    <row r="8" spans="1:5">
      <c r="A8" s="48"/>
      <c r="B8" s="48" t="s">
        <v>72</v>
      </c>
      <c r="C8" s="48"/>
      <c r="D8" s="48"/>
      <c r="E8" s="77">
        <f t="shared" ref="E8" si="0">E7+D8-C8</f>
        <v>2495500</v>
      </c>
    </row>
    <row r="9" spans="1:5">
      <c r="E9" s="3"/>
    </row>
    <row r="10" spans="1:5">
      <c r="E10" s="3"/>
    </row>
    <row r="11" spans="1:5">
      <c r="E11" s="3"/>
    </row>
    <row r="12" spans="1:5">
      <c r="E12" s="3"/>
    </row>
    <row r="13" spans="1:5">
      <c r="E13" s="3"/>
    </row>
    <row r="14" spans="1:5">
      <c r="E14" s="3"/>
    </row>
    <row r="15" spans="1:5">
      <c r="E15" s="3"/>
    </row>
    <row r="16" spans="1:5">
      <c r="E16" s="3"/>
    </row>
    <row r="17" spans="5:5">
      <c r="E17" s="3"/>
    </row>
    <row r="18" spans="5:5">
      <c r="E18" s="3"/>
    </row>
    <row r="19" spans="5:5">
      <c r="E19" s="3"/>
    </row>
    <row r="20" spans="5:5">
      <c r="E20" s="3"/>
    </row>
  </sheetData>
  <mergeCells count="2">
    <mergeCell ref="A1:E1"/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E7"/>
  <sheetViews>
    <sheetView workbookViewId="0">
      <selection activeCell="E7" sqref="A2:E7"/>
    </sheetView>
  </sheetViews>
  <sheetFormatPr baseColWidth="10" defaultRowHeight="15"/>
  <cols>
    <col min="2" max="2" width="22.85546875" customWidth="1"/>
    <col min="3" max="3" width="13.140625" bestFit="1" customWidth="1"/>
  </cols>
  <sheetData>
    <row r="1" spans="1:5">
      <c r="A1" s="9"/>
      <c r="B1" s="9"/>
      <c r="C1" s="9"/>
      <c r="D1" s="9"/>
      <c r="E1" s="9"/>
    </row>
    <row r="2" spans="1:5">
      <c r="A2" s="76" t="s">
        <v>110</v>
      </c>
      <c r="B2" s="82"/>
      <c r="C2" s="82"/>
      <c r="D2" s="82"/>
      <c r="E2" s="82"/>
    </row>
    <row r="3" spans="1:5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</row>
    <row r="4" spans="1:5">
      <c r="A4" s="46">
        <v>40543</v>
      </c>
      <c r="B4" s="48" t="s">
        <v>107</v>
      </c>
      <c r="C4" s="77">
        <v>10000000</v>
      </c>
      <c r="D4" s="77"/>
      <c r="E4" s="77">
        <f>C4</f>
        <v>10000000</v>
      </c>
    </row>
    <row r="5" spans="1:5">
      <c r="A5" s="48"/>
      <c r="B5" s="48" t="s">
        <v>108</v>
      </c>
      <c r="C5" s="77">
        <v>10000000</v>
      </c>
      <c r="D5" s="77"/>
      <c r="E5" s="77">
        <f>E4+C5-D5</f>
        <v>20000000</v>
      </c>
    </row>
    <row r="6" spans="1:5">
      <c r="A6" s="48"/>
      <c r="B6" s="48" t="s">
        <v>109</v>
      </c>
      <c r="C6" s="47">
        <v>2000000</v>
      </c>
      <c r="D6" s="48"/>
      <c r="E6" s="77">
        <f t="shared" ref="E6:E7" si="0">E5+C6-D6</f>
        <v>22000000</v>
      </c>
    </row>
    <row r="7" spans="1:5">
      <c r="A7" s="48"/>
      <c r="B7" s="48" t="s">
        <v>72</v>
      </c>
      <c r="C7" s="48"/>
      <c r="D7" s="48"/>
      <c r="E7" s="77">
        <f t="shared" si="0"/>
        <v>22000000</v>
      </c>
    </row>
  </sheetData>
  <mergeCells count="1">
    <mergeCell ref="A2: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E20"/>
  <sheetViews>
    <sheetView workbookViewId="0">
      <selection activeCell="E6" sqref="A1:E6"/>
    </sheetView>
  </sheetViews>
  <sheetFormatPr baseColWidth="10" defaultRowHeight="15"/>
  <cols>
    <col min="2" max="2" width="22.7109375" customWidth="1"/>
  </cols>
  <sheetData>
    <row r="1" spans="1:5">
      <c r="A1" s="76" t="s">
        <v>0</v>
      </c>
      <c r="B1" s="76"/>
      <c r="C1" s="76"/>
      <c r="D1" s="76"/>
      <c r="E1" s="76"/>
    </row>
    <row r="2" spans="1:5">
      <c r="A2" s="76" t="s">
        <v>114</v>
      </c>
      <c r="B2" s="82"/>
      <c r="C2" s="82"/>
      <c r="D2" s="82"/>
      <c r="E2" s="82"/>
    </row>
    <row r="3" spans="1:5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</row>
    <row r="4" spans="1:5">
      <c r="A4" s="46">
        <v>40543</v>
      </c>
      <c r="B4" s="48" t="s">
        <v>108</v>
      </c>
      <c r="C4" s="77">
        <v>276000</v>
      </c>
      <c r="D4" s="77"/>
      <c r="E4" s="77">
        <f>C4</f>
        <v>276000</v>
      </c>
    </row>
    <row r="5" spans="1:5">
      <c r="A5" s="48"/>
      <c r="B5" s="48" t="s">
        <v>106</v>
      </c>
      <c r="C5" s="77">
        <v>49650</v>
      </c>
      <c r="D5" s="77"/>
      <c r="E5" s="77">
        <f>E4+C5-D5</f>
        <v>325650</v>
      </c>
    </row>
    <row r="6" spans="1:5">
      <c r="A6" s="48"/>
      <c r="B6" s="48" t="s">
        <v>72</v>
      </c>
      <c r="C6" s="48"/>
      <c r="D6" s="48"/>
      <c r="E6" s="77">
        <f t="shared" ref="E6" si="0">E5+C6-D6</f>
        <v>325650</v>
      </c>
    </row>
    <row r="7" spans="1:5">
      <c r="E7" s="3"/>
    </row>
    <row r="8" spans="1:5">
      <c r="E8" s="3"/>
    </row>
    <row r="9" spans="1:5">
      <c r="E9" s="3"/>
    </row>
    <row r="10" spans="1:5">
      <c r="E10" s="3"/>
    </row>
    <row r="11" spans="1:5">
      <c r="E11" s="3"/>
    </row>
    <row r="12" spans="1:5">
      <c r="E12" s="3"/>
    </row>
    <row r="13" spans="1:5">
      <c r="E13" s="3"/>
    </row>
    <row r="14" spans="1:5">
      <c r="E14" s="3"/>
    </row>
    <row r="15" spans="1:5">
      <c r="E15" s="3"/>
    </row>
    <row r="16" spans="1:5">
      <c r="E16" s="3"/>
    </row>
    <row r="17" spans="5:5">
      <c r="E17" s="3"/>
    </row>
    <row r="18" spans="5:5">
      <c r="E18" s="3"/>
    </row>
    <row r="19" spans="5:5">
      <c r="E19" s="3"/>
    </row>
    <row r="20" spans="5:5">
      <c r="E20" s="3"/>
    </row>
  </sheetData>
  <mergeCells count="2">
    <mergeCell ref="A1:E1"/>
    <mergeCell ref="A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E20"/>
  <sheetViews>
    <sheetView workbookViewId="0">
      <selection activeCell="E6" sqref="A1:E6"/>
    </sheetView>
  </sheetViews>
  <sheetFormatPr baseColWidth="10" defaultRowHeight="15"/>
  <cols>
    <col min="2" max="2" width="14.85546875" customWidth="1"/>
  </cols>
  <sheetData>
    <row r="1" spans="1:5">
      <c r="A1" s="76" t="s">
        <v>0</v>
      </c>
      <c r="B1" s="76"/>
      <c r="C1" s="76"/>
      <c r="D1" s="76"/>
      <c r="E1" s="76"/>
    </row>
    <row r="2" spans="1:5">
      <c r="A2" s="76" t="s">
        <v>115</v>
      </c>
      <c r="B2" s="82"/>
      <c r="C2" s="82"/>
      <c r="D2" s="82"/>
      <c r="E2" s="82"/>
    </row>
    <row r="3" spans="1:5">
      <c r="A3" s="48" t="s">
        <v>74</v>
      </c>
      <c r="B3" s="48" t="s">
        <v>75</v>
      </c>
      <c r="C3" s="48" t="s">
        <v>90</v>
      </c>
      <c r="D3" s="48" t="s">
        <v>77</v>
      </c>
      <c r="E3" s="48" t="s">
        <v>91</v>
      </c>
    </row>
    <row r="4" spans="1:5">
      <c r="A4" s="46">
        <v>40543</v>
      </c>
      <c r="B4" s="48" t="s">
        <v>6</v>
      </c>
      <c r="C4" s="81">
        <v>2000000</v>
      </c>
      <c r="D4" s="81"/>
      <c r="E4" s="81">
        <f>C4</f>
        <v>2000000</v>
      </c>
    </row>
    <row r="5" spans="1:5">
      <c r="A5" s="48"/>
      <c r="B5" s="48"/>
      <c r="C5" s="81">
        <v>360000</v>
      </c>
      <c r="D5" s="48"/>
      <c r="E5" s="81">
        <f>E4-D5+C5</f>
        <v>2360000</v>
      </c>
    </row>
    <row r="6" spans="1:5">
      <c r="A6" s="48"/>
      <c r="B6" s="48" t="s">
        <v>72</v>
      </c>
      <c r="C6" s="48"/>
      <c r="D6" s="48"/>
      <c r="E6" s="77">
        <f t="shared" ref="E6" si="0">E5+C6-D6</f>
        <v>2360000</v>
      </c>
    </row>
    <row r="7" spans="1:5">
      <c r="E7" s="3"/>
    </row>
    <row r="8" spans="1:5">
      <c r="E8" s="3"/>
    </row>
    <row r="9" spans="1:5">
      <c r="E9" s="3"/>
    </row>
    <row r="10" spans="1:5">
      <c r="E10" s="3"/>
    </row>
    <row r="11" spans="1:5">
      <c r="E11" s="3"/>
    </row>
    <row r="12" spans="1:5">
      <c r="E12" s="3"/>
    </row>
    <row r="13" spans="1:5">
      <c r="E13" s="3"/>
    </row>
    <row r="14" spans="1:5">
      <c r="E14" s="3"/>
    </row>
    <row r="15" spans="1:5">
      <c r="E15" s="3"/>
    </row>
    <row r="16" spans="1:5">
      <c r="E16" s="3"/>
    </row>
    <row r="17" spans="5:5">
      <c r="E17" s="3"/>
    </row>
    <row r="18" spans="5:5">
      <c r="E18" s="3"/>
    </row>
    <row r="19" spans="5:5">
      <c r="E19" s="3"/>
    </row>
    <row r="20" spans="5:5">
      <c r="E20" s="3"/>
    </row>
  </sheetData>
  <mergeCells count="2">
    <mergeCell ref="A1:E1"/>
    <mergeCell ref="A2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900CC"/>
  </sheetPr>
  <dimension ref="A1:F20"/>
  <sheetViews>
    <sheetView workbookViewId="0">
      <selection activeCell="E7" sqref="A1:F7"/>
    </sheetView>
  </sheetViews>
  <sheetFormatPr baseColWidth="10" defaultRowHeight="15"/>
  <cols>
    <col min="2" max="2" width="26.28515625" customWidth="1"/>
    <col min="5" max="5" width="11.140625" customWidth="1"/>
    <col min="6" max="6" width="11.42578125" hidden="1" customWidth="1"/>
  </cols>
  <sheetData>
    <row r="1" spans="1:6">
      <c r="A1" s="84" t="s">
        <v>0</v>
      </c>
      <c r="B1" s="84"/>
      <c r="C1" s="84"/>
      <c r="D1" s="84"/>
      <c r="E1" s="84"/>
      <c r="F1" s="84"/>
    </row>
    <row r="2" spans="1:6">
      <c r="A2" s="76" t="s">
        <v>118</v>
      </c>
      <c r="B2" s="82"/>
      <c r="C2" s="82"/>
      <c r="D2" s="82"/>
      <c r="E2" s="82"/>
      <c r="F2" s="48"/>
    </row>
    <row r="3" spans="1:6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  <c r="F3" s="48"/>
    </row>
    <row r="4" spans="1:6">
      <c r="A4" s="46">
        <v>40543</v>
      </c>
      <c r="B4" s="48" t="s">
        <v>116</v>
      </c>
      <c r="C4" s="77">
        <v>700000</v>
      </c>
      <c r="D4" s="77"/>
      <c r="E4" s="77">
        <f>C4</f>
        <v>700000</v>
      </c>
      <c r="F4" s="48"/>
    </row>
    <row r="5" spans="1:6">
      <c r="A5" s="48"/>
      <c r="B5" s="48" t="s">
        <v>117</v>
      </c>
      <c r="C5" s="77">
        <v>875000</v>
      </c>
      <c r="D5" s="77"/>
      <c r="E5" s="77">
        <f>E4+C5-D5</f>
        <v>1575000</v>
      </c>
      <c r="F5" s="48"/>
    </row>
    <row r="6" spans="1:6">
      <c r="A6" s="48"/>
      <c r="B6" s="48" t="s">
        <v>106</v>
      </c>
      <c r="C6" s="48">
        <v>157500</v>
      </c>
      <c r="D6" s="48"/>
      <c r="E6" s="77">
        <f t="shared" ref="E6:E7" si="0">E5+C6-D6</f>
        <v>1732500</v>
      </c>
      <c r="F6" s="48"/>
    </row>
    <row r="7" spans="1:6">
      <c r="A7" s="48"/>
      <c r="B7" s="48" t="s">
        <v>72</v>
      </c>
      <c r="C7" s="48"/>
      <c r="D7" s="48"/>
      <c r="E7" s="77">
        <f t="shared" si="0"/>
        <v>1732500</v>
      </c>
      <c r="F7" s="48"/>
    </row>
    <row r="8" spans="1:6">
      <c r="E8" s="3"/>
    </row>
    <row r="9" spans="1:6">
      <c r="E9" s="3"/>
    </row>
    <row r="10" spans="1:6">
      <c r="E10" s="3"/>
    </row>
    <row r="11" spans="1:6">
      <c r="E11" s="3"/>
    </row>
    <row r="12" spans="1:6">
      <c r="E12" s="3"/>
    </row>
    <row r="13" spans="1:6">
      <c r="E13" s="3"/>
    </row>
    <row r="14" spans="1:6">
      <c r="E14" s="3"/>
    </row>
    <row r="15" spans="1:6">
      <c r="E15" s="3"/>
    </row>
    <row r="16" spans="1:6">
      <c r="E16" s="3"/>
    </row>
    <row r="17" spans="5:5">
      <c r="E17" s="3"/>
    </row>
    <row r="18" spans="5:5">
      <c r="E18" s="3"/>
    </row>
    <row r="19" spans="5:5">
      <c r="E19" s="3"/>
    </row>
    <row r="20" spans="5:5">
      <c r="E20" s="3"/>
    </row>
  </sheetData>
  <mergeCells count="2">
    <mergeCell ref="A2:E2"/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800080"/>
  </sheetPr>
  <dimension ref="A1:F20"/>
  <sheetViews>
    <sheetView workbookViewId="0">
      <selection activeCell="B4" sqref="B4:B7"/>
    </sheetView>
  </sheetViews>
  <sheetFormatPr baseColWidth="10" defaultRowHeight="15"/>
  <cols>
    <col min="2" max="2" width="26.28515625" customWidth="1"/>
  </cols>
  <sheetData>
    <row r="1" spans="1:6">
      <c r="A1" s="39" t="s">
        <v>119</v>
      </c>
      <c r="B1" s="39"/>
      <c r="C1" s="39"/>
      <c r="D1" s="39"/>
      <c r="E1" s="39"/>
      <c r="F1" s="22"/>
    </row>
    <row r="2" spans="1:6">
      <c r="A2" s="34" t="s">
        <v>120</v>
      </c>
      <c r="B2" s="35"/>
      <c r="C2" s="35"/>
      <c r="D2" s="35"/>
      <c r="E2" s="35"/>
    </row>
    <row r="3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</row>
    <row r="4" spans="1:6">
      <c r="A4" s="13">
        <v>40543</v>
      </c>
      <c r="B4" s="14" t="s">
        <v>103</v>
      </c>
      <c r="C4" s="15"/>
      <c r="D4" s="15">
        <v>20000000</v>
      </c>
      <c r="E4" s="15">
        <f>D4</f>
        <v>20000000</v>
      </c>
    </row>
    <row r="5" spans="1:6">
      <c r="A5" s="14"/>
      <c r="B5" s="14" t="s">
        <v>117</v>
      </c>
      <c r="C5" s="15"/>
      <c r="D5" s="15">
        <v>25000000</v>
      </c>
      <c r="E5" s="15">
        <f>E4+D5-C5</f>
        <v>45000000</v>
      </c>
    </row>
    <row r="6" spans="1:6">
      <c r="A6" s="14"/>
      <c r="B6" s="14" t="s">
        <v>106</v>
      </c>
      <c r="C6" s="14"/>
      <c r="D6" s="14">
        <v>4500000</v>
      </c>
      <c r="E6" s="15">
        <f t="shared" ref="E6:E7" si="0">E5+D6-C6</f>
        <v>49500000</v>
      </c>
    </row>
    <row r="7" spans="1:6">
      <c r="A7" s="14"/>
      <c r="B7" s="14" t="s">
        <v>72</v>
      </c>
      <c r="C7" s="14"/>
      <c r="D7" s="14"/>
      <c r="E7" s="15">
        <f t="shared" si="0"/>
        <v>49500000</v>
      </c>
    </row>
    <row r="8" spans="1:6">
      <c r="E8" s="3"/>
    </row>
    <row r="9" spans="1:6">
      <c r="E9" s="3"/>
    </row>
    <row r="10" spans="1:6">
      <c r="E10" s="3"/>
    </row>
    <row r="11" spans="1:6">
      <c r="E11" s="3"/>
    </row>
    <row r="12" spans="1:6">
      <c r="E12" s="3"/>
    </row>
    <row r="13" spans="1:6">
      <c r="E13" s="3"/>
    </row>
    <row r="14" spans="1:6">
      <c r="E14" s="3"/>
    </row>
    <row r="15" spans="1:6">
      <c r="E15" s="3"/>
    </row>
    <row r="16" spans="1:6">
      <c r="E16" s="3"/>
    </row>
    <row r="17" spans="5:5">
      <c r="E17" s="3"/>
    </row>
    <row r="18" spans="5:5">
      <c r="E18" s="3"/>
    </row>
    <row r="19" spans="5:5">
      <c r="E19" s="3"/>
    </row>
    <row r="20" spans="5:5">
      <c r="E20" s="3"/>
    </row>
  </sheetData>
  <mergeCells count="2">
    <mergeCell ref="A2:E2"/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9" sqref="H39"/>
    </sheetView>
  </sheetViews>
  <sheetFormatPr baseColWidth="10"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0"/>
  <sheetViews>
    <sheetView workbookViewId="0">
      <selection activeCell="C11" sqref="C10:C11"/>
    </sheetView>
  </sheetViews>
  <sheetFormatPr baseColWidth="10" defaultRowHeight="15"/>
  <cols>
    <col min="2" max="2" width="23" customWidth="1"/>
  </cols>
  <sheetData>
    <row r="1" spans="1:6">
      <c r="A1" s="34" t="s">
        <v>0</v>
      </c>
      <c r="B1" s="34"/>
      <c r="C1" s="34"/>
      <c r="D1" s="34"/>
      <c r="E1" s="34"/>
      <c r="F1" s="22"/>
    </row>
    <row r="2" spans="1:6">
      <c r="A2" s="34" t="s">
        <v>16</v>
      </c>
      <c r="B2" s="35"/>
      <c r="C2" s="35"/>
      <c r="D2" s="35"/>
      <c r="E2" s="35"/>
    </row>
    <row r="3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</row>
    <row r="4" spans="1:6">
      <c r="A4" s="13">
        <v>40543</v>
      </c>
      <c r="B4" s="14" t="s">
        <v>103</v>
      </c>
      <c r="C4" s="15"/>
      <c r="D4" s="15">
        <v>3248000</v>
      </c>
      <c r="E4" s="15">
        <f>D4</f>
        <v>3248000</v>
      </c>
    </row>
    <row r="5" spans="1:6">
      <c r="A5" s="14"/>
      <c r="B5" s="14" t="s">
        <v>117</v>
      </c>
      <c r="C5" s="15"/>
      <c r="D5" s="15">
        <v>1500000</v>
      </c>
      <c r="E5" s="15">
        <f>E4+D5-C5</f>
        <v>4748000</v>
      </c>
    </row>
    <row r="6" spans="1:6">
      <c r="A6" s="14"/>
      <c r="B6" s="14" t="s">
        <v>72</v>
      </c>
      <c r="C6" s="14"/>
      <c r="D6" s="14"/>
      <c r="E6" s="15">
        <f t="shared" ref="E6" si="0">E5+C6-D6</f>
        <v>4748000</v>
      </c>
    </row>
    <row r="7" spans="1:6">
      <c r="B7" s="23"/>
      <c r="E7" s="3"/>
    </row>
    <row r="8" spans="1:6">
      <c r="E8" s="3"/>
    </row>
    <row r="9" spans="1:6">
      <c r="E9" s="3"/>
    </row>
    <row r="10" spans="1:6">
      <c r="E10" s="3"/>
    </row>
    <row r="11" spans="1:6">
      <c r="E11" s="3"/>
    </row>
    <row r="12" spans="1:6">
      <c r="E12" s="3"/>
    </row>
    <row r="13" spans="1:6">
      <c r="E13" s="3"/>
    </row>
    <row r="14" spans="1:6">
      <c r="E14" s="3"/>
    </row>
    <row r="15" spans="1:6">
      <c r="E15" s="3"/>
    </row>
    <row r="16" spans="1:6">
      <c r="E16" s="3"/>
    </row>
    <row r="17" spans="5:5">
      <c r="E17" s="3"/>
    </row>
    <row r="18" spans="5:5">
      <c r="E18" s="3"/>
    </row>
    <row r="19" spans="5:5">
      <c r="E19" s="3"/>
    </row>
    <row r="20" spans="5:5">
      <c r="E20" s="3"/>
    </row>
  </sheetData>
  <mergeCells count="2">
    <mergeCell ref="A2:E2"/>
    <mergeCell ref="A1:E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1" tint="0.14999847407452621"/>
  </sheetPr>
  <dimension ref="A1:F20"/>
  <sheetViews>
    <sheetView workbookViewId="0">
      <selection activeCell="F10" sqref="F10"/>
    </sheetView>
  </sheetViews>
  <sheetFormatPr baseColWidth="10" defaultRowHeight="15"/>
  <cols>
    <col min="2" max="2" width="31.28515625" customWidth="1"/>
  </cols>
  <sheetData>
    <row r="1" spans="1:6">
      <c r="A1" s="36" t="s">
        <v>0</v>
      </c>
      <c r="B1" s="36"/>
      <c r="C1" s="36"/>
      <c r="D1" s="36"/>
      <c r="E1" s="36"/>
      <c r="F1" s="22"/>
    </row>
    <row r="2" spans="1:6">
      <c r="A2" s="36" t="s">
        <v>18</v>
      </c>
      <c r="B2" s="37"/>
      <c r="C2" s="37"/>
      <c r="D2" s="37"/>
      <c r="E2" s="37"/>
    </row>
    <row r="3" spans="1:6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</row>
    <row r="4" spans="1:6">
      <c r="A4" s="17">
        <v>40543</v>
      </c>
      <c r="B4" s="18" t="s">
        <v>17</v>
      </c>
      <c r="C4" s="19">
        <v>30000000</v>
      </c>
      <c r="D4" s="19"/>
      <c r="E4" s="19">
        <f>C4</f>
        <v>30000000</v>
      </c>
    </row>
    <row r="5" spans="1:6">
      <c r="A5" s="18"/>
      <c r="B5" s="18" t="s">
        <v>121</v>
      </c>
      <c r="C5" s="19">
        <v>2300000</v>
      </c>
      <c r="D5" s="19"/>
      <c r="E5" s="19">
        <f>E4+C5-D5</f>
        <v>32300000</v>
      </c>
    </row>
    <row r="6" spans="1:6">
      <c r="A6" s="18"/>
      <c r="B6" s="18" t="s">
        <v>68</v>
      </c>
      <c r="C6" s="18"/>
      <c r="D6" s="18"/>
      <c r="E6" s="19">
        <f t="shared" ref="E6" si="0">E5+C6-D6</f>
        <v>32300000</v>
      </c>
    </row>
    <row r="7" spans="1:6">
      <c r="E7" s="3"/>
    </row>
    <row r="8" spans="1:6">
      <c r="E8" s="3"/>
    </row>
    <row r="9" spans="1:6">
      <c r="E9" s="3"/>
    </row>
    <row r="10" spans="1:6">
      <c r="E10" s="3"/>
    </row>
    <row r="11" spans="1:6">
      <c r="E11" s="3"/>
    </row>
    <row r="12" spans="1:6">
      <c r="E12" s="3"/>
    </row>
    <row r="13" spans="1:6">
      <c r="E13" s="3"/>
    </row>
    <row r="14" spans="1:6">
      <c r="E14" s="3"/>
    </row>
    <row r="15" spans="1:6">
      <c r="E15" s="3"/>
    </row>
    <row r="16" spans="1:6">
      <c r="E16" s="3"/>
    </row>
    <row r="17" spans="5:5">
      <c r="E17" s="3"/>
    </row>
    <row r="18" spans="5:5">
      <c r="E18" s="3"/>
    </row>
    <row r="19" spans="5:5">
      <c r="E19" s="3"/>
    </row>
    <row r="20" spans="5:5">
      <c r="E20" s="3"/>
    </row>
  </sheetData>
  <mergeCells count="2">
    <mergeCell ref="A2:E2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1:E8"/>
  <sheetViews>
    <sheetView workbookViewId="0">
      <selection activeCell="E6" sqref="A1:E6"/>
    </sheetView>
  </sheetViews>
  <sheetFormatPr baseColWidth="10" defaultRowHeight="15"/>
  <cols>
    <col min="1" max="1" width="12.140625" bestFit="1" customWidth="1"/>
    <col min="2" max="2" width="30" customWidth="1"/>
  </cols>
  <sheetData>
    <row r="1" spans="1:5">
      <c r="A1" s="76" t="s">
        <v>0</v>
      </c>
      <c r="B1" s="76"/>
      <c r="C1" s="76"/>
      <c r="D1" s="76"/>
      <c r="E1" s="76"/>
    </row>
    <row r="2" spans="1:5">
      <c r="A2" s="76" t="s">
        <v>70</v>
      </c>
      <c r="B2" s="76"/>
      <c r="C2" s="76"/>
      <c r="D2" s="76"/>
      <c r="E2" s="76"/>
    </row>
    <row r="3" spans="1:5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</row>
    <row r="4" spans="1:5">
      <c r="A4" s="46">
        <v>40178</v>
      </c>
      <c r="B4" s="48" t="s">
        <v>6</v>
      </c>
      <c r="C4" s="77">
        <v>15000000</v>
      </c>
      <c r="D4" s="48"/>
      <c r="E4" s="77">
        <v>15000000</v>
      </c>
    </row>
    <row r="5" spans="1:5">
      <c r="A5" s="48"/>
      <c r="B5" s="48" t="s">
        <v>71</v>
      </c>
      <c r="C5" s="48"/>
      <c r="D5" s="77">
        <v>800000</v>
      </c>
      <c r="E5" s="77">
        <f>E4+C5-D5</f>
        <v>14200000</v>
      </c>
    </row>
    <row r="6" spans="1:5">
      <c r="A6" s="48"/>
      <c r="B6" s="48" t="s">
        <v>72</v>
      </c>
      <c r="C6" s="48"/>
      <c r="D6" s="48"/>
      <c r="E6" s="77">
        <f>E5+C6-D6</f>
        <v>14200000</v>
      </c>
    </row>
    <row r="8" spans="1:5">
      <c r="C8" s="21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sqref="A1:E5"/>
    </sheetView>
  </sheetViews>
  <sheetFormatPr baseColWidth="10" defaultRowHeight="15"/>
  <cols>
    <col min="2" max="2" width="18.85546875" customWidth="1"/>
  </cols>
  <sheetData>
    <row r="1" spans="1:7">
      <c r="A1" s="32" t="s">
        <v>27</v>
      </c>
      <c r="B1" s="33"/>
      <c r="C1" s="33"/>
      <c r="D1" s="33"/>
      <c r="E1" s="33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7">
      <c r="A3" s="2">
        <v>40543</v>
      </c>
      <c r="B3" t="s">
        <v>12</v>
      </c>
      <c r="C3" s="3"/>
      <c r="D3" s="3"/>
      <c r="E3" s="3">
        <f>D3</f>
        <v>0</v>
      </c>
    </row>
    <row r="4" spans="1:7">
      <c r="B4" t="s">
        <v>13</v>
      </c>
      <c r="C4" s="3"/>
      <c r="D4" s="3">
        <v>25000000</v>
      </c>
      <c r="E4" s="3">
        <f t="shared" ref="E4:E6" si="0">D4</f>
        <v>25000000</v>
      </c>
    </row>
    <row r="5" spans="1:7">
      <c r="B5" t="s">
        <v>15</v>
      </c>
      <c r="D5">
        <v>4500000</v>
      </c>
      <c r="E5" s="3">
        <f t="shared" si="0"/>
        <v>4500000</v>
      </c>
    </row>
    <row r="6" spans="1:7">
      <c r="E6" s="3">
        <f t="shared" si="0"/>
        <v>0</v>
      </c>
      <c r="G6" t="s">
        <v>126</v>
      </c>
    </row>
    <row r="7" spans="1:7">
      <c r="E7" s="3"/>
    </row>
    <row r="8" spans="1:7">
      <c r="E8" s="3"/>
    </row>
    <row r="9" spans="1:7">
      <c r="E9" s="3"/>
    </row>
    <row r="10" spans="1:7">
      <c r="E10" s="3"/>
    </row>
    <row r="11" spans="1:7">
      <c r="E11" s="3"/>
    </row>
    <row r="12" spans="1:7">
      <c r="E12" s="3"/>
    </row>
    <row r="13" spans="1:7">
      <c r="E13" s="3"/>
    </row>
    <row r="14" spans="1:7">
      <c r="E14" s="3"/>
    </row>
    <row r="15" spans="1:7">
      <c r="E15" s="3"/>
    </row>
    <row r="16" spans="1:7">
      <c r="E16" s="3"/>
    </row>
    <row r="17" spans="5:5">
      <c r="E17" s="3"/>
    </row>
    <row r="18" spans="5:5">
      <c r="E18" s="3"/>
    </row>
    <row r="19" spans="5:5">
      <c r="E19" s="3"/>
    </row>
  </sheetData>
  <mergeCells count="1">
    <mergeCell ref="A1:E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/>
  </sheetPr>
  <dimension ref="A1:E5"/>
  <sheetViews>
    <sheetView workbookViewId="0">
      <selection activeCell="G26" sqref="G26"/>
    </sheetView>
  </sheetViews>
  <sheetFormatPr baseColWidth="10" defaultRowHeight="15"/>
  <sheetData>
    <row r="1" spans="1:5">
      <c r="A1" s="85" t="s">
        <v>122</v>
      </c>
      <c r="B1" s="85"/>
      <c r="C1" s="85"/>
      <c r="D1" s="85"/>
      <c r="E1" s="85"/>
    </row>
    <row r="2" spans="1:5">
      <c r="A2" s="86" t="s">
        <v>73</v>
      </c>
      <c r="B2" s="86"/>
      <c r="C2" s="86"/>
      <c r="D2" s="86"/>
      <c r="E2" s="86"/>
    </row>
    <row r="3" spans="1:5">
      <c r="A3" s="80" t="s">
        <v>74</v>
      </c>
      <c r="B3" s="80" t="s">
        <v>75</v>
      </c>
      <c r="C3" s="80" t="s">
        <v>76</v>
      </c>
      <c r="D3" s="80" t="s">
        <v>77</v>
      </c>
      <c r="E3" s="80" t="s">
        <v>5</v>
      </c>
    </row>
    <row r="4" spans="1:5">
      <c r="A4" s="48"/>
      <c r="B4" s="48" t="s">
        <v>123</v>
      </c>
      <c r="C4" s="81">
        <v>350000</v>
      </c>
      <c r="D4" s="48"/>
      <c r="E4" s="81">
        <f>C4</f>
        <v>350000</v>
      </c>
    </row>
    <row r="5" spans="1:5">
      <c r="A5" s="48"/>
      <c r="B5" s="48"/>
      <c r="C5" s="48"/>
      <c r="D5" s="81"/>
      <c r="E5" s="81"/>
    </row>
  </sheetData>
  <mergeCells count="2">
    <mergeCell ref="A1:E1"/>
    <mergeCell ref="A2:E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E4"/>
  <sheetViews>
    <sheetView workbookViewId="0">
      <selection activeCell="E26" sqref="E26"/>
    </sheetView>
  </sheetViews>
  <sheetFormatPr baseColWidth="10" defaultRowHeight="15"/>
  <cols>
    <col min="2" max="2" width="28.42578125" customWidth="1"/>
  </cols>
  <sheetData>
    <row r="1" spans="1:5">
      <c r="A1" s="84" t="s">
        <v>124</v>
      </c>
      <c r="B1" s="84"/>
      <c r="C1" s="84"/>
      <c r="D1" s="84"/>
      <c r="E1" s="84"/>
    </row>
    <row r="2" spans="1:5">
      <c r="A2" s="80" t="s">
        <v>74</v>
      </c>
      <c r="B2" s="80" t="s">
        <v>75</v>
      </c>
      <c r="C2" s="80" t="s">
        <v>76</v>
      </c>
      <c r="D2" s="80" t="s">
        <v>77</v>
      </c>
      <c r="E2" s="80" t="s">
        <v>5</v>
      </c>
    </row>
    <row r="3" spans="1:5" ht="18.75" customHeight="1">
      <c r="A3" s="48"/>
      <c r="B3" s="87" t="s">
        <v>125</v>
      </c>
      <c r="C3" s="81"/>
      <c r="D3" s="81">
        <v>108000</v>
      </c>
      <c r="E3" s="81">
        <f>D3</f>
        <v>108000</v>
      </c>
    </row>
    <row r="4" spans="1:5">
      <c r="A4" s="48"/>
      <c r="B4" s="48"/>
      <c r="C4" s="48"/>
      <c r="D4" s="81"/>
      <c r="E4" s="81"/>
    </row>
  </sheetData>
  <mergeCells count="1">
    <mergeCell ref="A1:E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</sheetPr>
  <dimension ref="A1:I51"/>
  <sheetViews>
    <sheetView topLeftCell="A22" workbookViewId="0">
      <selection activeCell="C9" sqref="C9"/>
    </sheetView>
  </sheetViews>
  <sheetFormatPr baseColWidth="10" defaultRowHeight="15"/>
  <cols>
    <col min="1" max="1" width="27.42578125" customWidth="1"/>
    <col min="2" max="2" width="15.140625" bestFit="1" customWidth="1"/>
    <col min="4" max="4" width="19.28515625" customWidth="1"/>
    <col min="5" max="5" width="33.7109375" customWidth="1"/>
    <col min="6" max="6" width="23.28515625" customWidth="1"/>
    <col min="7" max="7" width="24.85546875" customWidth="1"/>
    <col min="8" max="8" width="15.140625" bestFit="1" customWidth="1"/>
    <col min="9" max="9" width="15.140625" customWidth="1"/>
    <col min="10" max="10" width="22.85546875" customWidth="1"/>
    <col min="11" max="11" width="14.140625" bestFit="1" customWidth="1"/>
  </cols>
  <sheetData>
    <row r="1" spans="1:9">
      <c r="A1" s="41"/>
      <c r="B1" s="41"/>
      <c r="C1" s="41"/>
      <c r="D1" s="41"/>
      <c r="E1" s="41"/>
      <c r="F1" s="41"/>
      <c r="G1" s="41"/>
    </row>
    <row r="2" spans="1:9">
      <c r="A2" s="32"/>
      <c r="B2" s="33"/>
      <c r="C2" s="33"/>
      <c r="D2" s="33"/>
      <c r="E2" s="33"/>
      <c r="F2" s="30"/>
      <c r="I2" s="26"/>
    </row>
    <row r="3" spans="1:9">
      <c r="A3" s="49" t="s">
        <v>19</v>
      </c>
      <c r="B3" s="49"/>
      <c r="C3" s="5"/>
      <c r="D3" s="27"/>
      <c r="E3" s="64" t="s">
        <v>52</v>
      </c>
      <c r="F3" s="64"/>
      <c r="G3" s="64"/>
      <c r="I3" s="27"/>
    </row>
    <row r="4" spans="1:9">
      <c r="A4" s="50" t="s">
        <v>44</v>
      </c>
      <c r="B4" s="51">
        <v>14200000</v>
      </c>
      <c r="C4" s="3"/>
      <c r="D4" s="29"/>
      <c r="E4" s="65" t="s">
        <v>127</v>
      </c>
      <c r="F4" s="65"/>
      <c r="G4" s="66">
        <f>B34-B43-B40</f>
        <v>29342000</v>
      </c>
      <c r="I4" s="28"/>
    </row>
    <row r="5" spans="1:9">
      <c r="A5" s="52" t="s">
        <v>45</v>
      </c>
      <c r="B5" s="51">
        <v>57918850</v>
      </c>
      <c r="C5" s="3"/>
      <c r="D5" s="29"/>
      <c r="E5" s="65"/>
      <c r="F5" s="65"/>
      <c r="G5" s="67"/>
      <c r="I5" s="28"/>
    </row>
    <row r="6" spans="1:9">
      <c r="A6" s="52" t="s">
        <v>46</v>
      </c>
      <c r="B6" s="51">
        <v>32300000</v>
      </c>
      <c r="D6" s="26"/>
      <c r="E6" s="68" t="s">
        <v>53</v>
      </c>
      <c r="F6" s="68"/>
      <c r="G6" s="68"/>
      <c r="I6" s="26"/>
    </row>
    <row r="7" spans="1:9">
      <c r="A7" s="52" t="s">
        <v>47</v>
      </c>
      <c r="B7" s="51">
        <v>27500000</v>
      </c>
      <c r="D7" s="26"/>
      <c r="E7" s="69" t="s">
        <v>131</v>
      </c>
      <c r="F7" s="69"/>
      <c r="G7" s="67">
        <v>49500000</v>
      </c>
      <c r="I7" s="28"/>
    </row>
    <row r="8" spans="1:9">
      <c r="A8" s="52" t="s">
        <v>20</v>
      </c>
      <c r="B8" s="51">
        <v>45000000</v>
      </c>
      <c r="D8" s="26"/>
      <c r="E8" s="69" t="s">
        <v>55</v>
      </c>
      <c r="F8" s="69"/>
      <c r="G8" s="67">
        <v>2200000</v>
      </c>
      <c r="I8" s="26"/>
    </row>
    <row r="9" spans="1:9">
      <c r="A9" s="52" t="s">
        <v>48</v>
      </c>
      <c r="B9" s="51">
        <v>1732500</v>
      </c>
      <c r="D9" s="26"/>
      <c r="E9" s="69" t="s">
        <v>56</v>
      </c>
      <c r="F9" s="69"/>
      <c r="G9" s="67">
        <v>27500000</v>
      </c>
      <c r="I9" s="26"/>
    </row>
    <row r="10" spans="1:9">
      <c r="A10" s="52" t="s">
        <v>49</v>
      </c>
      <c r="B10" s="51">
        <v>4748000</v>
      </c>
      <c r="E10" s="67"/>
      <c r="F10" s="67"/>
      <c r="G10" s="67"/>
      <c r="I10" s="26"/>
    </row>
    <row r="11" spans="1:9">
      <c r="A11" s="52" t="s">
        <v>21</v>
      </c>
      <c r="B11" s="51">
        <v>2360000</v>
      </c>
      <c r="E11" s="68" t="s">
        <v>128</v>
      </c>
      <c r="F11" s="68"/>
      <c r="G11" s="68"/>
      <c r="I11" s="26"/>
    </row>
    <row r="12" spans="1:9">
      <c r="A12" s="52" t="s">
        <v>22</v>
      </c>
      <c r="B12" s="51">
        <v>325650</v>
      </c>
      <c r="E12" s="69" t="s">
        <v>41</v>
      </c>
      <c r="F12" s="69"/>
      <c r="G12" s="67">
        <v>108000</v>
      </c>
    </row>
    <row r="13" spans="1:9">
      <c r="A13" s="52" t="s">
        <v>50</v>
      </c>
      <c r="B13" s="51">
        <v>186085000</v>
      </c>
      <c r="E13" s="67"/>
      <c r="F13" s="67"/>
      <c r="G13" s="67"/>
    </row>
    <row r="14" spans="1:9">
      <c r="B14" s="24"/>
      <c r="E14" s="68" t="s">
        <v>58</v>
      </c>
      <c r="F14" s="68"/>
      <c r="G14" s="68"/>
    </row>
    <row r="15" spans="1:9">
      <c r="E15" s="69" t="s">
        <v>59</v>
      </c>
      <c r="F15" s="69"/>
      <c r="G15" s="67"/>
    </row>
    <row r="16" spans="1:9">
      <c r="A16" s="54" t="s">
        <v>23</v>
      </c>
      <c r="B16" s="54"/>
      <c r="E16" s="69" t="s">
        <v>60</v>
      </c>
      <c r="F16" s="69"/>
      <c r="G16" s="67">
        <v>2300000</v>
      </c>
    </row>
    <row r="17" spans="1:7">
      <c r="A17" s="44" t="s">
        <v>24</v>
      </c>
      <c r="B17" s="44">
        <v>3000000</v>
      </c>
      <c r="E17" s="69" t="s">
        <v>61</v>
      </c>
      <c r="F17" s="69"/>
      <c r="G17" s="67"/>
    </row>
    <row r="18" spans="1:7">
      <c r="A18" s="44" t="s">
        <v>25</v>
      </c>
      <c r="B18" s="44">
        <v>32647500</v>
      </c>
      <c r="E18" s="69" t="s">
        <v>40</v>
      </c>
      <c r="F18" s="69"/>
      <c r="G18" s="67">
        <v>350000</v>
      </c>
    </row>
    <row r="19" spans="1:7">
      <c r="A19" s="43" t="s">
        <v>26</v>
      </c>
      <c r="B19" s="44">
        <v>4400000</v>
      </c>
      <c r="E19" s="69" t="s">
        <v>62</v>
      </c>
      <c r="F19" s="69"/>
      <c r="G19" s="67">
        <v>29342000</v>
      </c>
    </row>
    <row r="20" spans="1:7">
      <c r="A20" s="43" t="s">
        <v>28</v>
      </c>
      <c r="B20" s="44">
        <v>2495500</v>
      </c>
      <c r="E20" s="69" t="s">
        <v>130</v>
      </c>
      <c r="F20" s="67"/>
      <c r="G20" s="67">
        <v>9682860</v>
      </c>
    </row>
    <row r="21" spans="1:7">
      <c r="A21" s="43" t="s">
        <v>29</v>
      </c>
      <c r="B21" s="44">
        <f>SUM(B17:B20)</f>
        <v>42543000</v>
      </c>
      <c r="E21" s="69" t="s">
        <v>129</v>
      </c>
      <c r="F21" s="67"/>
      <c r="G21" s="67">
        <f>G19-G20</f>
        <v>19659140</v>
      </c>
    </row>
    <row r="23" spans="1:7">
      <c r="E23" s="70" t="s">
        <v>150</v>
      </c>
      <c r="F23" s="70"/>
      <c r="G23" s="70"/>
    </row>
    <row r="24" spans="1:7">
      <c r="A24" s="56" t="s">
        <v>30</v>
      </c>
      <c r="B24" s="56"/>
    </row>
    <row r="25" spans="1:7">
      <c r="A25" s="53" t="s">
        <v>31</v>
      </c>
      <c r="B25" s="57">
        <v>100000000</v>
      </c>
      <c r="E25" s="71" t="s">
        <v>0</v>
      </c>
      <c r="F25" s="71"/>
    </row>
    <row r="26" spans="1:7">
      <c r="A26" s="53" t="s">
        <v>32</v>
      </c>
      <c r="B26" s="57">
        <v>14200000</v>
      </c>
      <c r="E26" s="55" t="s">
        <v>132</v>
      </c>
      <c r="F26" s="55">
        <v>14200000</v>
      </c>
    </row>
    <row r="27" spans="1:7">
      <c r="A27" s="53" t="s">
        <v>33</v>
      </c>
      <c r="B27" s="53"/>
      <c r="E27" s="55" t="s">
        <v>133</v>
      </c>
      <c r="F27" s="55">
        <v>32300000</v>
      </c>
    </row>
    <row r="28" spans="1:7">
      <c r="A28" s="53" t="s">
        <v>34</v>
      </c>
      <c r="B28" s="57">
        <v>114200000</v>
      </c>
      <c r="E28" s="55" t="s">
        <v>134</v>
      </c>
      <c r="F28" s="55">
        <v>57918850</v>
      </c>
    </row>
    <row r="29" spans="1:7">
      <c r="E29" s="55" t="s">
        <v>135</v>
      </c>
      <c r="F29" s="55">
        <v>27500000</v>
      </c>
    </row>
    <row r="30" spans="1:7">
      <c r="E30" s="55" t="s">
        <v>136</v>
      </c>
      <c r="F30" s="55">
        <v>45000000</v>
      </c>
    </row>
    <row r="31" spans="1:7">
      <c r="A31" s="58" t="s">
        <v>35</v>
      </c>
      <c r="B31" s="59"/>
      <c r="E31" s="55" t="s">
        <v>137</v>
      </c>
      <c r="F31" s="55">
        <v>2360000</v>
      </c>
    </row>
    <row r="32" spans="1:7">
      <c r="A32" s="60" t="s">
        <v>36</v>
      </c>
      <c r="B32" s="61">
        <v>49500000</v>
      </c>
      <c r="E32" s="55" t="s">
        <v>138</v>
      </c>
      <c r="F32" s="55">
        <v>325650</v>
      </c>
    </row>
    <row r="33" spans="1:7">
      <c r="A33" s="60" t="s">
        <v>37</v>
      </c>
      <c r="B33" s="61">
        <v>2300000</v>
      </c>
      <c r="E33" s="55" t="s">
        <v>139</v>
      </c>
      <c r="F33" s="55">
        <v>1732500</v>
      </c>
    </row>
    <row r="34" spans="1:7">
      <c r="A34" s="60" t="s">
        <v>38</v>
      </c>
      <c r="B34" s="61">
        <f>SUM(B32:B33)</f>
        <v>51800000</v>
      </c>
      <c r="E34" s="55" t="s">
        <v>140</v>
      </c>
      <c r="F34" s="55">
        <v>4748000</v>
      </c>
    </row>
    <row r="35" spans="1:7">
      <c r="E35" s="72" t="s">
        <v>141</v>
      </c>
      <c r="F35" s="73">
        <v>186085000</v>
      </c>
    </row>
    <row r="37" spans="1:7">
      <c r="A37" s="10" t="s">
        <v>39</v>
      </c>
      <c r="B37" s="11"/>
      <c r="E37" s="74" t="s">
        <v>8</v>
      </c>
      <c r="F37" s="74"/>
      <c r="G37" s="74"/>
    </row>
    <row r="38" spans="1:7">
      <c r="A38" s="11" t="s">
        <v>40</v>
      </c>
      <c r="B38" s="11">
        <v>350000</v>
      </c>
      <c r="E38" s="75" t="s">
        <v>142</v>
      </c>
      <c r="F38" s="75"/>
      <c r="G38" s="75">
        <v>3000000</v>
      </c>
    </row>
    <row r="39" spans="1:7">
      <c r="A39" s="11" t="s">
        <v>41</v>
      </c>
      <c r="B39" s="11">
        <v>108000</v>
      </c>
      <c r="E39" s="75" t="s">
        <v>143</v>
      </c>
      <c r="F39" s="75"/>
      <c r="G39" s="75">
        <v>32647500</v>
      </c>
    </row>
    <row r="40" spans="1:7">
      <c r="A40" s="11" t="s">
        <v>42</v>
      </c>
      <c r="B40" s="11">
        <f>SUM(B38:B39)</f>
        <v>458000</v>
      </c>
      <c r="E40" s="75" t="s">
        <v>144</v>
      </c>
      <c r="F40" s="75"/>
      <c r="G40" s="75">
        <v>4400000</v>
      </c>
    </row>
    <row r="41" spans="1:7">
      <c r="E41" s="75" t="s">
        <v>145</v>
      </c>
      <c r="F41" s="75"/>
      <c r="G41" s="75">
        <v>2495500</v>
      </c>
    </row>
    <row r="42" spans="1:7">
      <c r="E42" s="75" t="s">
        <v>146</v>
      </c>
      <c r="F42" s="75"/>
      <c r="G42" s="75">
        <v>9682860</v>
      </c>
    </row>
    <row r="43" spans="1:7">
      <c r="A43" s="62" t="s">
        <v>43</v>
      </c>
      <c r="B43" s="63">
        <v>22000000</v>
      </c>
      <c r="E43" s="75" t="s">
        <v>29</v>
      </c>
      <c r="F43" s="75"/>
      <c r="G43" s="75">
        <v>52225860</v>
      </c>
    </row>
    <row r="45" spans="1:7">
      <c r="E45" s="40" t="s">
        <v>10</v>
      </c>
      <c r="F45" s="40"/>
      <c r="G45" s="40"/>
    </row>
    <row r="46" spans="1:7">
      <c r="E46" s="31" t="s">
        <v>31</v>
      </c>
      <c r="F46" s="31"/>
      <c r="G46" s="31">
        <v>100000000</v>
      </c>
    </row>
    <row r="47" spans="1:7">
      <c r="E47" s="31" t="s">
        <v>147</v>
      </c>
      <c r="F47" s="31"/>
      <c r="G47" s="31">
        <v>14200000</v>
      </c>
    </row>
    <row r="48" spans="1:7">
      <c r="E48" s="31" t="s">
        <v>148</v>
      </c>
      <c r="F48" s="31"/>
      <c r="G48" s="31">
        <v>19659140</v>
      </c>
    </row>
    <row r="49" spans="5:7">
      <c r="E49" s="31" t="s">
        <v>149</v>
      </c>
      <c r="F49" s="31"/>
      <c r="G49" s="31">
        <v>133859140</v>
      </c>
    </row>
    <row r="51" spans="5:7">
      <c r="E51" s="11" t="s">
        <v>151</v>
      </c>
      <c r="F51" s="11">
        <f>G43+G49</f>
        <v>186085000</v>
      </c>
    </row>
  </sheetData>
  <mergeCells count="14">
    <mergeCell ref="A1:G1"/>
    <mergeCell ref="A2:E2"/>
    <mergeCell ref="E14:G14"/>
    <mergeCell ref="A24:B24"/>
    <mergeCell ref="A31:B31"/>
    <mergeCell ref="E4:F4"/>
    <mergeCell ref="E5:F5"/>
    <mergeCell ref="E37:G37"/>
    <mergeCell ref="E45:G45"/>
    <mergeCell ref="E6:G6"/>
    <mergeCell ref="E11:G11"/>
    <mergeCell ref="E3:G3"/>
    <mergeCell ref="E23:G23"/>
    <mergeCell ref="E25:F2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66FF"/>
  </sheetPr>
  <dimension ref="A1:C25"/>
  <sheetViews>
    <sheetView tabSelected="1" workbookViewId="0">
      <selection activeCell="H25" sqref="H25"/>
    </sheetView>
  </sheetViews>
  <sheetFormatPr baseColWidth="10" defaultRowHeight="15"/>
  <sheetData>
    <row r="1" spans="1:3">
      <c r="A1" s="26"/>
      <c r="B1" s="26"/>
      <c r="C1" s="26"/>
    </row>
    <row r="2" spans="1:3">
      <c r="A2" s="42" t="s">
        <v>52</v>
      </c>
      <c r="B2" s="42"/>
      <c r="C2" s="42"/>
    </row>
    <row r="3" spans="1:3">
      <c r="A3" s="3" t="s">
        <v>51</v>
      </c>
      <c r="B3" s="3"/>
      <c r="C3" t="e">
        <f>#REF!-#REF!-#REF!</f>
        <v>#REF!</v>
      </c>
    </row>
    <row r="4" spans="1:3">
      <c r="A4" s="3"/>
      <c r="B4" s="3"/>
    </row>
    <row r="5" spans="1:3">
      <c r="A5" s="3"/>
      <c r="B5" s="3"/>
    </row>
    <row r="6" spans="1:3">
      <c r="A6" s="3"/>
      <c r="B6" s="3"/>
    </row>
    <row r="7" spans="1:3">
      <c r="A7" s="3" t="s">
        <v>53</v>
      </c>
      <c r="B7" s="3"/>
    </row>
    <row r="8" spans="1:3">
      <c r="A8" s="3" t="s">
        <v>54</v>
      </c>
      <c r="B8" s="3"/>
      <c r="C8">
        <v>49500000</v>
      </c>
    </row>
    <row r="9" spans="1:3">
      <c r="A9" s="3" t="s">
        <v>55</v>
      </c>
      <c r="B9" s="3"/>
      <c r="C9">
        <v>2200000</v>
      </c>
    </row>
    <row r="10" spans="1:3">
      <c r="A10" s="3" t="s">
        <v>56</v>
      </c>
      <c r="B10" s="3"/>
      <c r="C10">
        <v>27500000</v>
      </c>
    </row>
    <row r="12" spans="1:3">
      <c r="A12" s="3" t="s">
        <v>57</v>
      </c>
      <c r="B12" s="3"/>
    </row>
    <row r="13" spans="1:3">
      <c r="A13" s="3" t="s">
        <v>41</v>
      </c>
      <c r="B13" s="3"/>
      <c r="C13">
        <v>108000</v>
      </c>
    </row>
    <row r="15" spans="1:3">
      <c r="A15" s="3" t="s">
        <v>58</v>
      </c>
      <c r="B15" s="3"/>
    </row>
    <row r="16" spans="1:3">
      <c r="A16" s="3" t="s">
        <v>59</v>
      </c>
      <c r="B16" s="3"/>
    </row>
    <row r="17" spans="1:3">
      <c r="A17" s="3" t="s">
        <v>60</v>
      </c>
      <c r="B17" s="3"/>
      <c r="C17">
        <v>2300000</v>
      </c>
    </row>
    <row r="18" spans="1:3">
      <c r="A18" s="3" t="s">
        <v>61</v>
      </c>
      <c r="B18" s="3"/>
    </row>
    <row r="19" spans="1:3">
      <c r="A19" s="3" t="s">
        <v>40</v>
      </c>
      <c r="B19" s="3"/>
      <c r="C19">
        <v>350000</v>
      </c>
    </row>
    <row r="20" spans="1:3">
      <c r="A20" s="3" t="s">
        <v>62</v>
      </c>
      <c r="B20" s="3"/>
      <c r="C20">
        <v>29342000</v>
      </c>
    </row>
    <row r="23" spans="1:3">
      <c r="A23" s="3" t="s">
        <v>63</v>
      </c>
      <c r="B23" s="3"/>
      <c r="C23">
        <v>9682860</v>
      </c>
    </row>
    <row r="24" spans="1:3">
      <c r="A24" s="3" t="s">
        <v>64</v>
      </c>
      <c r="B24" s="3"/>
    </row>
    <row r="25" spans="1:3">
      <c r="A25" s="3" t="s">
        <v>65</v>
      </c>
      <c r="B25" s="3"/>
      <c r="C25" t="e">
        <f>C3-C23</f>
        <v>#REF!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I17"/>
  <sheetViews>
    <sheetView workbookViewId="0">
      <selection activeCell="E16" sqref="A1:E16"/>
    </sheetView>
  </sheetViews>
  <sheetFormatPr baseColWidth="10" defaultRowHeight="15"/>
  <cols>
    <col min="2" max="2" width="33.5703125" customWidth="1"/>
    <col min="9" max="9" width="8" style="4" bestFit="1" customWidth="1"/>
  </cols>
  <sheetData>
    <row r="1" spans="1:8">
      <c r="A1" s="78" t="s">
        <v>0</v>
      </c>
      <c r="B1" s="78"/>
      <c r="C1" s="78"/>
      <c r="D1" s="78"/>
      <c r="E1" s="78"/>
    </row>
    <row r="2" spans="1:8">
      <c r="A2" s="79" t="s">
        <v>83</v>
      </c>
      <c r="B2" s="79"/>
      <c r="C2" s="79"/>
      <c r="D2" s="79"/>
      <c r="E2" s="79"/>
    </row>
    <row r="3" spans="1:8">
      <c r="A3" s="80" t="s">
        <v>74</v>
      </c>
      <c r="B3" s="80" t="s">
        <v>75</v>
      </c>
      <c r="C3" s="80" t="s">
        <v>76</v>
      </c>
      <c r="D3" s="80" t="s">
        <v>77</v>
      </c>
      <c r="E3" s="80" t="s">
        <v>5</v>
      </c>
    </row>
    <row r="4" spans="1:8">
      <c r="A4" s="46">
        <v>40543</v>
      </c>
      <c r="B4" s="48" t="s">
        <v>6</v>
      </c>
      <c r="C4" s="81">
        <v>50000000</v>
      </c>
      <c r="D4" s="48"/>
      <c r="E4" s="81">
        <v>50000000</v>
      </c>
      <c r="G4" s="3"/>
      <c r="H4" s="3"/>
    </row>
    <row r="5" spans="1:8">
      <c r="A5" s="48"/>
      <c r="B5" s="48" t="s">
        <v>84</v>
      </c>
      <c r="C5" s="81">
        <v>35000000</v>
      </c>
      <c r="D5" s="48"/>
      <c r="E5" s="81">
        <f t="shared" ref="E5:E15" si="0">E4+C5-D5</f>
        <v>85000000</v>
      </c>
    </row>
    <row r="6" spans="1:8">
      <c r="A6" s="48"/>
      <c r="B6" s="48" t="s">
        <v>78</v>
      </c>
      <c r="C6" s="48"/>
      <c r="D6" s="81">
        <v>10000000</v>
      </c>
      <c r="E6" s="81">
        <f t="shared" si="0"/>
        <v>75000000</v>
      </c>
    </row>
    <row r="7" spans="1:8">
      <c r="A7" s="48"/>
      <c r="B7" s="48" t="s">
        <v>79</v>
      </c>
      <c r="C7" s="48"/>
      <c r="D7" s="81">
        <v>7000000</v>
      </c>
      <c r="E7" s="81">
        <f t="shared" si="0"/>
        <v>68000000</v>
      </c>
    </row>
    <row r="8" spans="1:8">
      <c r="A8" s="48"/>
      <c r="B8" s="48" t="s">
        <v>80</v>
      </c>
      <c r="C8" s="48"/>
      <c r="D8" s="81">
        <v>22500000</v>
      </c>
      <c r="E8" s="81">
        <f t="shared" si="0"/>
        <v>45500000</v>
      </c>
    </row>
    <row r="9" spans="1:8">
      <c r="A9" s="48"/>
      <c r="B9" s="48" t="s">
        <v>81</v>
      </c>
      <c r="C9" s="81">
        <v>25849000</v>
      </c>
      <c r="D9" s="48"/>
      <c r="E9" s="81">
        <f t="shared" si="0"/>
        <v>71349000</v>
      </c>
    </row>
    <row r="10" spans="1:8">
      <c r="A10" s="48"/>
      <c r="B10" s="48"/>
      <c r="C10" s="48"/>
      <c r="D10" s="81">
        <v>4597500</v>
      </c>
      <c r="E10" s="81">
        <f t="shared" si="0"/>
        <v>66751500</v>
      </c>
    </row>
    <row r="11" spans="1:8">
      <c r="A11" s="48"/>
      <c r="B11" s="48" t="s">
        <v>82</v>
      </c>
      <c r="C11" s="81">
        <v>4652850</v>
      </c>
      <c r="D11" s="48"/>
      <c r="E11" s="81">
        <f t="shared" si="0"/>
        <v>71404350</v>
      </c>
    </row>
    <row r="12" spans="1:8">
      <c r="A12" s="48"/>
      <c r="B12" s="48" t="s">
        <v>85</v>
      </c>
      <c r="C12" s="48"/>
      <c r="D12" s="81">
        <v>350000</v>
      </c>
      <c r="E12" s="81">
        <f t="shared" si="0"/>
        <v>71054350</v>
      </c>
    </row>
    <row r="13" spans="1:8">
      <c r="A13" s="48"/>
      <c r="B13" s="48"/>
      <c r="C13" s="48"/>
      <c r="D13" s="81">
        <v>108000</v>
      </c>
      <c r="E13" s="81">
        <f t="shared" si="0"/>
        <v>70946350</v>
      </c>
    </row>
    <row r="14" spans="1:8">
      <c r="A14" s="48"/>
      <c r="B14" s="48" t="s">
        <v>88</v>
      </c>
      <c r="C14" s="48"/>
      <c r="D14" s="81">
        <v>13027500</v>
      </c>
      <c r="E14" s="81">
        <f t="shared" si="0"/>
        <v>57918850</v>
      </c>
    </row>
    <row r="15" spans="1:8">
      <c r="A15" s="48"/>
      <c r="B15" s="48" t="s">
        <v>72</v>
      </c>
      <c r="C15" s="48"/>
      <c r="D15" s="48"/>
      <c r="E15" s="81">
        <f t="shared" si="0"/>
        <v>57918850</v>
      </c>
    </row>
    <row r="16" spans="1:8">
      <c r="A16" s="48"/>
      <c r="B16" s="48"/>
      <c r="C16" s="48"/>
      <c r="D16" s="48"/>
      <c r="E16" s="81"/>
    </row>
    <row r="17" spans="5:5">
      <c r="E17" s="3"/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E7"/>
  <sheetViews>
    <sheetView workbookViewId="0">
      <selection activeCell="E7" sqref="A1:E7"/>
    </sheetView>
  </sheetViews>
  <sheetFormatPr baseColWidth="10" defaultRowHeight="15"/>
  <cols>
    <col min="2" max="2" width="29.85546875" customWidth="1"/>
  </cols>
  <sheetData>
    <row r="1" spans="1:5">
      <c r="A1" s="76" t="s">
        <v>8</v>
      </c>
      <c r="B1" s="76"/>
      <c r="C1" s="76"/>
      <c r="D1" s="76"/>
      <c r="E1" s="76"/>
    </row>
    <row r="2" spans="1:5">
      <c r="A2" s="76" t="s">
        <v>86</v>
      </c>
      <c r="B2" s="76"/>
      <c r="C2" s="76"/>
      <c r="D2" s="76"/>
      <c r="E2" s="76"/>
    </row>
    <row r="3" spans="1:5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</row>
    <row r="4" spans="1:5">
      <c r="A4" s="46">
        <v>40543</v>
      </c>
      <c r="B4" s="48" t="s">
        <v>6</v>
      </c>
      <c r="C4" s="77"/>
      <c r="D4" s="77">
        <v>13000000</v>
      </c>
      <c r="E4" s="77">
        <f>D4</f>
        <v>13000000</v>
      </c>
    </row>
    <row r="5" spans="1:5">
      <c r="A5" s="48"/>
      <c r="B5" s="48" t="s">
        <v>7</v>
      </c>
      <c r="C5" s="77"/>
      <c r="D5" s="77"/>
      <c r="E5" s="77">
        <f>E4+D5-C5</f>
        <v>13000000</v>
      </c>
    </row>
    <row r="6" spans="1:5">
      <c r="A6" s="48"/>
      <c r="B6" s="48" t="s">
        <v>87</v>
      </c>
      <c r="C6" s="77">
        <v>10000000</v>
      </c>
      <c r="D6" s="48"/>
      <c r="E6" s="77">
        <f>E5+D6-C6</f>
        <v>3000000</v>
      </c>
    </row>
    <row r="7" spans="1:5">
      <c r="A7" s="48"/>
      <c r="B7" s="48" t="s">
        <v>72</v>
      </c>
      <c r="C7" s="48"/>
      <c r="D7" s="48"/>
      <c r="E7" s="77">
        <f t="shared" ref="E7" si="0">E6+C7-D7</f>
        <v>3000000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9"/>
  <sheetViews>
    <sheetView workbookViewId="0">
      <selection activeCell="E9" sqref="A1:E9"/>
    </sheetView>
  </sheetViews>
  <sheetFormatPr baseColWidth="10" defaultRowHeight="15"/>
  <cols>
    <col min="2" max="2" width="27.42578125" customWidth="1"/>
  </cols>
  <sheetData>
    <row r="1" spans="1:5">
      <c r="A1" s="76" t="s">
        <v>8</v>
      </c>
      <c r="B1" s="76"/>
      <c r="C1" s="76"/>
      <c r="D1" s="76"/>
      <c r="E1" s="76"/>
    </row>
    <row r="2" spans="1:5">
      <c r="A2" s="76" t="s">
        <v>89</v>
      </c>
      <c r="B2" s="82"/>
      <c r="C2" s="82"/>
      <c r="D2" s="82"/>
      <c r="E2" s="82"/>
    </row>
    <row r="3" spans="1:5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</row>
    <row r="4" spans="1:5">
      <c r="A4" s="46">
        <v>40543</v>
      </c>
      <c r="B4" s="48" t="s">
        <v>17</v>
      </c>
      <c r="C4" s="48"/>
      <c r="D4" s="81">
        <v>7000000</v>
      </c>
      <c r="E4" s="81">
        <f>C5</f>
        <v>7000000</v>
      </c>
    </row>
    <row r="5" spans="1:5">
      <c r="A5" s="48"/>
      <c r="B5" s="48" t="s">
        <v>92</v>
      </c>
      <c r="C5" s="81">
        <v>7000000</v>
      </c>
      <c r="D5" s="48"/>
      <c r="E5" s="81">
        <f>E4+D5-C5</f>
        <v>0</v>
      </c>
    </row>
    <row r="6" spans="1:5">
      <c r="A6" s="48"/>
      <c r="B6" s="48" t="s">
        <v>93</v>
      </c>
      <c r="C6" s="83"/>
      <c r="D6" s="81">
        <v>2250000</v>
      </c>
      <c r="E6" s="81">
        <f>E5+D6-C6</f>
        <v>2250000</v>
      </c>
    </row>
    <row r="7" spans="1:5">
      <c r="A7" s="48"/>
      <c r="B7" s="48"/>
      <c r="C7" s="48"/>
      <c r="D7" s="81">
        <v>30397500</v>
      </c>
      <c r="E7" s="81">
        <f>E6+D7-C7</f>
        <v>32647500</v>
      </c>
    </row>
    <row r="8" spans="1:5">
      <c r="A8" s="48"/>
      <c r="B8" s="48" t="s">
        <v>72</v>
      </c>
      <c r="C8" s="48"/>
      <c r="D8" s="48"/>
      <c r="E8" s="77">
        <f t="shared" ref="E8" si="0">E7+D8-C8</f>
        <v>32647500</v>
      </c>
    </row>
    <row r="9" spans="1:5">
      <c r="A9" s="48"/>
      <c r="B9" s="48"/>
      <c r="C9" s="48"/>
      <c r="D9" s="48"/>
      <c r="E9" s="77"/>
    </row>
  </sheetData>
  <mergeCells count="2">
    <mergeCell ref="A1:E1"/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E7"/>
  <sheetViews>
    <sheetView workbookViewId="0">
      <selection activeCell="F39" sqref="F39"/>
    </sheetView>
  </sheetViews>
  <sheetFormatPr baseColWidth="10" defaultRowHeight="15"/>
  <cols>
    <col min="2" max="2" width="15.42578125" bestFit="1" customWidth="1"/>
  </cols>
  <sheetData>
    <row r="1" spans="1:5">
      <c r="A1" s="32" t="s">
        <v>8</v>
      </c>
      <c r="B1" s="32"/>
      <c r="C1" s="32"/>
      <c r="D1" s="32"/>
      <c r="E1" s="32"/>
    </row>
    <row r="2" spans="1:5">
      <c r="A2" s="32" t="s">
        <v>9</v>
      </c>
      <c r="B2" s="33"/>
      <c r="C2" s="33"/>
      <c r="D2" s="33"/>
      <c r="E2" s="33"/>
    </row>
    <row r="3" spans="1: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>
      <c r="A4" s="2">
        <v>40543</v>
      </c>
      <c r="B4" t="s">
        <v>6</v>
      </c>
      <c r="C4" s="3"/>
      <c r="D4" s="3">
        <v>800000</v>
      </c>
      <c r="E4" s="3">
        <f>D4</f>
        <v>800000</v>
      </c>
    </row>
    <row r="5" spans="1:5">
      <c r="B5" t="s">
        <v>7</v>
      </c>
      <c r="C5" s="3"/>
      <c r="D5" s="3"/>
      <c r="E5" s="3">
        <f>E4+C5-D5</f>
        <v>800000</v>
      </c>
    </row>
    <row r="6" spans="1:5">
      <c r="B6" t="s">
        <v>11</v>
      </c>
      <c r="D6" s="3">
        <v>800000</v>
      </c>
      <c r="E6" s="3">
        <f>E5+C6-D6</f>
        <v>0</v>
      </c>
    </row>
    <row r="7" spans="1:5">
      <c r="C7" s="3">
        <v>3200000</v>
      </c>
      <c r="E7" s="3">
        <f>E6-C7-D7</f>
        <v>-3200000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6"/>
  <sheetViews>
    <sheetView workbookViewId="0">
      <selection activeCell="D8" sqref="D8"/>
    </sheetView>
  </sheetViews>
  <sheetFormatPr baseColWidth="10" defaultRowHeight="15"/>
  <cols>
    <col min="2" max="2" width="15.42578125" bestFit="1" customWidth="1"/>
    <col min="4" max="4" width="12.7109375" bestFit="1" customWidth="1"/>
  </cols>
  <sheetData>
    <row r="1" spans="1:5">
      <c r="A1" s="34" t="s">
        <v>10</v>
      </c>
      <c r="B1" s="34"/>
      <c r="C1" s="34"/>
      <c r="D1" s="34"/>
      <c r="E1" s="34"/>
    </row>
    <row r="2" spans="1:5">
      <c r="A2" s="34" t="s">
        <v>94</v>
      </c>
      <c r="B2" s="35"/>
      <c r="C2" s="35"/>
      <c r="D2" s="35"/>
      <c r="E2" s="35"/>
    </row>
    <row r="3" spans="1: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</row>
    <row r="4" spans="1:5">
      <c r="A4" s="13">
        <v>40543</v>
      </c>
      <c r="B4" s="14" t="s">
        <v>6</v>
      </c>
      <c r="C4" s="15"/>
      <c r="D4" s="15">
        <v>100000000</v>
      </c>
      <c r="E4" s="15">
        <f>D4</f>
        <v>100000000</v>
      </c>
    </row>
    <row r="5" spans="1:5">
      <c r="A5" s="14"/>
      <c r="B5" s="14" t="s">
        <v>7</v>
      </c>
      <c r="C5" s="15"/>
      <c r="D5" s="15"/>
      <c r="E5" s="15">
        <f>E4+C5-D5</f>
        <v>100000000</v>
      </c>
    </row>
    <row r="6" spans="1:5">
      <c r="A6" s="14"/>
      <c r="B6" s="14" t="s">
        <v>95</v>
      </c>
      <c r="C6" s="14"/>
      <c r="D6" s="14"/>
      <c r="E6" s="15">
        <f t="shared" ref="E6" si="0">E5+C6-D6</f>
        <v>100000000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E4"/>
  <sheetViews>
    <sheetView workbookViewId="0">
      <selection activeCell="E4" sqref="E4"/>
    </sheetView>
  </sheetViews>
  <sheetFormatPr baseColWidth="10" defaultRowHeight="15"/>
  <cols>
    <col min="2" max="2" width="17.140625" customWidth="1"/>
    <col min="4" max="4" width="14.140625" bestFit="1" customWidth="1"/>
  </cols>
  <sheetData>
    <row r="1" spans="1:5">
      <c r="A1" s="34" t="s">
        <v>10</v>
      </c>
      <c r="B1" s="34"/>
      <c r="C1" s="34"/>
      <c r="D1" s="34"/>
      <c r="E1" s="34"/>
    </row>
    <row r="2" spans="1:5">
      <c r="A2" s="34" t="s">
        <v>96</v>
      </c>
      <c r="B2" s="35"/>
      <c r="C2" s="35"/>
      <c r="D2" s="35"/>
      <c r="E2" s="35"/>
    </row>
    <row r="3" spans="1: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</row>
    <row r="4" spans="1:5">
      <c r="A4" s="13">
        <v>40543</v>
      </c>
      <c r="B4" s="14" t="s">
        <v>6</v>
      </c>
      <c r="C4" s="15"/>
      <c r="D4" s="25">
        <v>14200000</v>
      </c>
      <c r="E4" s="15">
        <f>D4</f>
        <v>14200000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16"/>
  <sheetViews>
    <sheetView workbookViewId="0">
      <selection activeCell="E26" sqref="E26"/>
    </sheetView>
  </sheetViews>
  <sheetFormatPr baseColWidth="10" defaultRowHeight="15"/>
  <cols>
    <col min="2" max="2" width="29.140625" customWidth="1"/>
  </cols>
  <sheetData>
    <row r="1" spans="1:5">
      <c r="A1" s="76" t="s">
        <v>0</v>
      </c>
      <c r="B1" s="76"/>
      <c r="C1" s="76"/>
      <c r="D1" s="76"/>
      <c r="E1" s="76"/>
    </row>
    <row r="2" spans="1:5">
      <c r="A2" s="76" t="s">
        <v>100</v>
      </c>
      <c r="B2" s="82"/>
      <c r="C2" s="82"/>
      <c r="D2" s="82"/>
      <c r="E2" s="82"/>
    </row>
    <row r="3" spans="1:5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</row>
    <row r="4" spans="1:5">
      <c r="A4" s="46">
        <v>40543</v>
      </c>
      <c r="B4" s="48" t="s">
        <v>6</v>
      </c>
      <c r="C4" s="77">
        <v>20000000</v>
      </c>
      <c r="D4" s="77"/>
      <c r="E4" s="77">
        <f>C4</f>
        <v>20000000</v>
      </c>
    </row>
    <row r="5" spans="1:5">
      <c r="A5" s="48"/>
      <c r="B5" s="48" t="s">
        <v>7</v>
      </c>
      <c r="C5" s="77"/>
      <c r="D5" s="77">
        <v>10000000</v>
      </c>
      <c r="E5" s="77">
        <f>E4+C5-D5</f>
        <v>10000000</v>
      </c>
    </row>
    <row r="6" spans="1:5">
      <c r="A6" s="48"/>
      <c r="B6" s="48" t="s">
        <v>97</v>
      </c>
      <c r="C6" s="48"/>
      <c r="D6" s="48">
        <v>10000000</v>
      </c>
      <c r="E6" s="77">
        <f t="shared" ref="E6:E10" si="0">E5+C6-D6</f>
        <v>0</v>
      </c>
    </row>
    <row r="7" spans="1:5">
      <c r="A7" s="48"/>
      <c r="B7" s="48" t="s">
        <v>98</v>
      </c>
      <c r="C7" s="48">
        <v>2000000</v>
      </c>
      <c r="D7" s="48"/>
      <c r="E7" s="77">
        <f t="shared" si="0"/>
        <v>2000000</v>
      </c>
    </row>
    <row r="8" spans="1:5">
      <c r="A8" s="48"/>
      <c r="B8" s="48" t="s">
        <v>99</v>
      </c>
      <c r="C8" s="48"/>
      <c r="D8" s="48">
        <v>2000000</v>
      </c>
      <c r="E8" s="77">
        <f t="shared" si="0"/>
        <v>0</v>
      </c>
    </row>
    <row r="9" spans="1:5">
      <c r="A9" s="48"/>
      <c r="B9" s="48"/>
      <c r="C9" s="48">
        <v>45000000</v>
      </c>
      <c r="D9" s="48"/>
      <c r="E9" s="77">
        <f t="shared" si="0"/>
        <v>45000000</v>
      </c>
    </row>
    <row r="10" spans="1:5">
      <c r="A10" s="48"/>
      <c r="B10" s="48" t="s">
        <v>72</v>
      </c>
      <c r="C10" s="48"/>
      <c r="D10" s="48"/>
      <c r="E10" s="77">
        <f t="shared" si="0"/>
        <v>45000000</v>
      </c>
    </row>
    <row r="11" spans="1:5">
      <c r="E11" s="3"/>
    </row>
    <row r="12" spans="1:5">
      <c r="E12" s="3"/>
    </row>
    <row r="13" spans="1:5">
      <c r="E13" s="3"/>
    </row>
    <row r="14" spans="1:5">
      <c r="E14" s="3"/>
    </row>
    <row r="15" spans="1:5">
      <c r="E15" s="3"/>
    </row>
    <row r="16" spans="1:5">
      <c r="E16" s="3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CLIENTES-1305</vt:lpstr>
      <vt:lpstr>CAJA -1105</vt:lpstr>
      <vt:lpstr>BANCOS NACIONALES-111005</vt:lpstr>
      <vt:lpstr>OBLIGACIONES FINANCIERAS-21</vt:lpstr>
      <vt:lpstr>PROVEEDORES-22</vt:lpstr>
      <vt:lpstr>imp ventas '¡</vt:lpstr>
      <vt:lpstr>APORTES SOCIALES -3115</vt:lpstr>
      <vt:lpstr>UTILIDA DEL EJERCICIO-3605</vt:lpstr>
      <vt:lpstr>INVENTARIO-1435</vt:lpstr>
      <vt:lpstr>IVA-2408</vt:lpstr>
      <vt:lpstr>RETEFUENTE-236540</vt:lpstr>
      <vt:lpstr>COSTO DE VENTAS -61</vt:lpstr>
      <vt:lpstr>RETEICA</vt:lpstr>
      <vt:lpstr>RETE IVA</vt:lpstr>
      <vt:lpstr>ANTICIPO DE IMPUESTO A LA RENTA</vt:lpstr>
      <vt:lpstr>COMERCIO-4135</vt:lpstr>
      <vt:lpstr>MERCANCIAS </vt:lpstr>
      <vt:lpstr>EQUIPO DE COMPUTACIÓN</vt:lpstr>
      <vt:lpstr>CUENTA DE AHORRO</vt:lpstr>
      <vt:lpstr>INGRESOS</vt:lpstr>
      <vt:lpstr>COMISIONES-5305</vt:lpstr>
      <vt:lpstr>OTROS 511595</vt:lpstr>
      <vt:lpstr>ESTADO DE RESULTADOS</vt:lpstr>
      <vt:lpstr>ESTADO DE RESULTADOS 2</vt:lpstr>
    </vt:vector>
  </TitlesOfParts>
  <Company>Universidad Colegio Mayor de Cundinamarca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 Informatica</dc:creator>
  <cp:lastModifiedBy>WinuE</cp:lastModifiedBy>
  <dcterms:created xsi:type="dcterms:W3CDTF">2010-07-30T12:18:12Z</dcterms:created>
  <dcterms:modified xsi:type="dcterms:W3CDTF">2010-08-20T15:28:55Z</dcterms:modified>
</cp:coreProperties>
</file>