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6" windowWidth="15072" windowHeight="7716" firstSheet="1" activeTab="1"/>
  </bookViews>
  <sheets>
    <sheet name="datos" sheetId="1" state="hidden" r:id="rId1"/>
    <sheet name="Planilla" sheetId="2" r:id="rId2"/>
    <sheet name="Asiento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<sst xmlns="http://schemas.openxmlformats.org/spreadsheetml/2006/main" count="104" uniqueCount="74">
  <si>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TOTALES S/.</t>
  </si>
  <si>
    <t>SI</t>
  </si>
  <si>
    <t>NO</t>
  </si>
  <si>
    <t>PRIMA SEGURO</t>
  </si>
  <si>
    <t>COMISIÓN % SOBRE R.A.</t>
  </si>
  <si>
    <t>HORIZONTE</t>
  </si>
  <si>
    <t>PROFUTURO</t>
  </si>
  <si>
    <t>INTEGRA</t>
  </si>
  <si>
    <t>PRIMA</t>
  </si>
  <si>
    <t>APORTE OBLIGATORIO</t>
  </si>
  <si>
    <t>TOTAL APORTES</t>
  </si>
  <si>
    <t>SCTR</t>
  </si>
  <si>
    <t>SALUD</t>
  </si>
  <si>
    <t>TOTAL DESCUENTO</t>
  </si>
  <si>
    <t>SISTEMA PRIVADO DE PENSIONES - AFP</t>
  </si>
  <si>
    <t>ASIGNACIÓN FAMILIAR</t>
  </si>
  <si>
    <t>SUELDO BÁSICO</t>
  </si>
  <si>
    <t>CARGO U OCUPACIÓN</t>
  </si>
  <si>
    <t>APELLIDOS Y NOMBRES</t>
  </si>
  <si>
    <t>ORDEN</t>
  </si>
  <si>
    <t>APORTACIONES DEL EMPLEADOR</t>
  </si>
  <si>
    <t>REMUNERACIÓN NETA</t>
  </si>
  <si>
    <t>RETENCIONES  A  CARGO  DEL  TRABAJADOR</t>
  </si>
  <si>
    <t>TOTAL REMUNERACIÓN BRUTA</t>
  </si>
  <si>
    <t>INGRESOS DEL TRABAJADOR</t>
  </si>
  <si>
    <t>RUC:</t>
  </si>
  <si>
    <t>PERIODO:</t>
  </si>
  <si>
    <t>CONDICIONES</t>
  </si>
  <si>
    <t>DENOMINACIÓN O RAZÓN SOCIAL:</t>
  </si>
  <si>
    <t>PRIMA DE SEGURO</t>
  </si>
  <si>
    <t>OTROS</t>
  </si>
  <si>
    <t>CÓDIGO</t>
  </si>
  <si>
    <t>PLANILLA DE REMUNERACIONES</t>
  </si>
  <si>
    <t>RMV</t>
  </si>
  <si>
    <t>JHINSON DURAN</t>
  </si>
  <si>
    <t>JESSICA PAOLA HERRERA ERAZO</t>
  </si>
  <si>
    <t>DAVID CABALLERO NARANJO</t>
  </si>
  <si>
    <t>JOHEL CALUNA</t>
  </si>
  <si>
    <t>CATALINA LOGROÑO SATAN</t>
  </si>
  <si>
    <t>NANCY GABRIELA PANCHI UMAGINGA</t>
  </si>
  <si>
    <t>MERCEDES LLANOS</t>
  </si>
  <si>
    <t>MARIA FERNANDA MOLINA</t>
  </si>
  <si>
    <t>PAULINA ESCOBAR PASTE</t>
  </si>
  <si>
    <t>GERENTE GENERAL</t>
  </si>
  <si>
    <t>ADMINISTRADOR</t>
  </si>
  <si>
    <t>CONTADOR</t>
  </si>
  <si>
    <t>CAJERO</t>
  </si>
  <si>
    <t>AUX. CONTABLE</t>
  </si>
  <si>
    <t>AUX. DE CAJA</t>
  </si>
  <si>
    <t>VENDEDOR</t>
  </si>
  <si>
    <t>A. Familiar</t>
  </si>
  <si>
    <t>SNP / ONP</t>
  </si>
  <si>
    <t>APF</t>
  </si>
  <si>
    <t>SNP/ ONP</t>
  </si>
  <si>
    <t>ESSALUD</t>
  </si>
  <si>
    <t>GASTOS DE PERSONAL, DIRECTORES Y GERENTES</t>
  </si>
  <si>
    <t>REMUNERACIONES</t>
  </si>
  <si>
    <t xml:space="preserve">SEGURIDAD Y PREVISIÓN SOCIAL Y OTRAS CONTRIBUCIONES </t>
  </si>
  <si>
    <t>RÉGIMEN DE PRESTACIONES DE SALUD</t>
  </si>
  <si>
    <t>SEGURO COMPLEMENTARIO DE TRABAJO DE RIESGO, ACCIDENTES DE TRABAJO Y ENFERMEDADES PROFESIONALES</t>
  </si>
  <si>
    <t>TRIBUTOS Y APORTES AL SISTEMA DE PENSIONES Y DE SALUD POR PAGAR</t>
  </si>
  <si>
    <t>INSTITUCIONES PÚBLICAS</t>
  </si>
  <si>
    <t>ONP</t>
  </si>
  <si>
    <t>REMUNERACIONES Y PARTICIPACIONES POR PAGAR</t>
  </si>
  <si>
    <t>REMUNERACIONES POR PAGAR</t>
  </si>
  <si>
    <t>CUENTAS POR PAGAR DIVERSAS – TERCEROS</t>
  </si>
  <si>
    <t>OTRAS CUENTAS POR PAGAR DIVERSAS</t>
  </si>
  <si>
    <t>AFP</t>
  </si>
  <si>
    <t>OTRAS INSTITUCIONES</t>
  </si>
  <si>
    <t>----------------------------------- X -------------------------------------</t>
  </si>
  <si>
    <t>www.excelnegocios.com</t>
  </si>
  <si>
    <t>Excel para Contadores</t>
  </si>
  <si>
    <t>ASIENTO CONTABLE - PCGE</t>
  </si>
  <si>
    <t>31/01 Por la provisión de la planilla de remuneraciones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</si>
</sst>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%"/>
    <numFmt numFmtId="165" formatCode="0#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280A]dddd\,\ dd&quot; de &quot;mmmm&quot; de &quot;yyyy"/>
    <numFmt numFmtId="172" formatCode="[$-2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6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6"/>
      <name val="Century Gothic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2060"/>
      <name val="Century Gothic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3" fontId="3" fillId="0" borderId="0" xfId="48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3" fillId="0" borderId="10" xfId="48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/>
    </xf>
    <xf numFmtId="0" fontId="36" fillId="0" borderId="12" xfId="46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43" fontId="3" fillId="0" borderId="13" xfId="48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43" fontId="3" fillId="0" borderId="14" xfId="48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48" applyFont="1" applyFill="1" applyBorder="1" applyAlignment="1">
      <alignment vertical="center"/>
    </xf>
    <xf numFmtId="43" fontId="4" fillId="0" borderId="10" xfId="48" applyFont="1" applyFill="1" applyBorder="1" applyAlignment="1">
      <alignment vertical="center"/>
    </xf>
    <xf numFmtId="9" fontId="3" fillId="0" borderId="10" xfId="48" applyNumberFormat="1" applyFont="1" applyFill="1" applyBorder="1" applyAlignment="1">
      <alignment horizontal="center" vertical="center"/>
    </xf>
    <xf numFmtId="10" fontId="4" fillId="0" borderId="10" xfId="56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0" fontId="9" fillId="0" borderId="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43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6" fillId="0" borderId="0" xfId="46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47" fillId="0" borderId="0" xfId="0" applyFont="1" applyAlignment="1">
      <alignment horizontal="center" vertical="center" textRotation="9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theme="0"/>
      </font>
      <fill>
        <patternFill patternType="none">
          <bgColor indexed="6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ExcelNegocios" TargetMode="External" /><Relationship Id="rId6" Type="http://schemas.openxmlformats.org/officeDocument/2006/relationships/hyperlink" Target="http://www.facebook.com/ExcelNegocios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6</xdr:row>
      <xdr:rowOff>114300</xdr:rowOff>
    </xdr:from>
    <xdr:to>
      <xdr:col>3</xdr:col>
      <xdr:colOff>1790700</xdr:colOff>
      <xdr:row>8</xdr:row>
      <xdr:rowOff>152400</xdr:rowOff>
    </xdr:to>
    <xdr:pic>
      <xdr:nvPicPr>
        <xdr:cNvPr id="1" name="4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2395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647700</xdr:colOff>
      <xdr:row>6</xdr:row>
      <xdr:rowOff>28575</xdr:rowOff>
    </xdr:from>
    <xdr:to>
      <xdr:col>15</xdr:col>
      <xdr:colOff>314325</xdr:colOff>
      <xdr:row>10</xdr:row>
      <xdr:rowOff>0</xdr:rowOff>
    </xdr:to>
    <xdr:pic>
      <xdr:nvPicPr>
        <xdr:cNvPr id="2" name="2 Image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10775" y="1038225"/>
          <a:ext cx="2019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7</xdr:row>
      <xdr:rowOff>66675</xdr:rowOff>
    </xdr:from>
    <xdr:to>
      <xdr:col>16</xdr:col>
      <xdr:colOff>57150</xdr:colOff>
      <xdr:row>10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7"/>
        <a:srcRect l="7690" r="9231"/>
        <a:stretch>
          <a:fillRect/>
        </a:stretch>
      </xdr:blipFill>
      <xdr:spPr>
        <a:xfrm>
          <a:off x="12001500" y="12382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6</xdr:col>
      <xdr:colOff>723900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21177"/>
        <a:stretch>
          <a:fillRect/>
        </a:stretch>
      </xdr:blipFill>
      <xdr:spPr>
        <a:xfrm>
          <a:off x="28575" y="0"/>
          <a:ext cx="8382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G4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3.140625" style="0" customWidth="1"/>
  </cols>
  <sheetData>
    <row r="3" spans="6:7" ht="14.25">
      <c r="F3" s="56" t="s">
        <v>27</v>
      </c>
      <c r="G3" s="56"/>
    </row>
    <row r="4" spans="6:7" ht="14.25">
      <c r="F4" s="1" t="s">
        <v>1</v>
      </c>
      <c r="G4" s="1" t="s">
        <v>2</v>
      </c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9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E20" sqref="E20"/>
    </sheetView>
  </sheetViews>
  <sheetFormatPr defaultColWidth="11.421875" defaultRowHeight="15"/>
  <cols>
    <col min="1" max="1" width="2.8515625" style="3" customWidth="1"/>
    <col min="2" max="2" width="3.8515625" style="3" customWidth="1"/>
    <col min="3" max="3" width="11.28125" style="3" customWidth="1"/>
    <col min="4" max="4" width="33.421875" style="3" bestFit="1" customWidth="1"/>
    <col min="5" max="5" width="22.28125" style="3" customWidth="1"/>
    <col min="6" max="6" width="11.421875" style="3" customWidth="1"/>
    <col min="7" max="8" width="11.28125" style="3" customWidth="1"/>
    <col min="9" max="9" width="7.57421875" style="3" bestFit="1" customWidth="1"/>
    <col min="10" max="10" width="11.57421875" style="3" customWidth="1"/>
    <col min="11" max="11" width="6.28125" style="3" customWidth="1"/>
    <col min="12" max="12" width="7.28125" style="3" bestFit="1" customWidth="1"/>
    <col min="13" max="13" width="10.7109375" style="3" bestFit="1" customWidth="1"/>
    <col min="14" max="15" width="12.28125" style="3" customWidth="1"/>
    <col min="16" max="16" width="11.00390625" style="3" customWidth="1"/>
    <col min="17" max="17" width="11.421875" style="3" customWidth="1"/>
    <col min="18" max="18" width="13.7109375" style="3" customWidth="1"/>
    <col min="19" max="19" width="10.8515625" style="3" customWidth="1"/>
    <col min="20" max="20" width="9.8515625" style="3" customWidth="1"/>
    <col min="21" max="21" width="11.421875" style="3" customWidth="1"/>
    <col min="22" max="22" width="2.421875" style="3" customWidth="1"/>
    <col min="23" max="16384" width="11.421875" style="3" customWidth="1"/>
  </cols>
  <sheetData>
    <row r="2" spans="3:14" ht="12.75">
      <c r="C2" s="17" t="s">
        <v>33</v>
      </c>
      <c r="E2" s="2"/>
      <c r="F2" s="22" t="s">
        <v>53</v>
      </c>
      <c r="G2" s="22" t="s">
        <v>8</v>
      </c>
      <c r="H2" s="22" t="s">
        <v>5</v>
      </c>
      <c r="I2" s="22" t="s">
        <v>7</v>
      </c>
      <c r="J2" s="22" t="s">
        <v>6</v>
      </c>
      <c r="N2" s="17" t="s">
        <v>54</v>
      </c>
    </row>
    <row r="3" spans="3:14" ht="14.25">
      <c r="C3" s="18">
        <v>750</v>
      </c>
      <c r="D3" s="20"/>
      <c r="E3" s="21" t="s">
        <v>9</v>
      </c>
      <c r="F3" s="23">
        <v>0.13</v>
      </c>
      <c r="G3" s="11">
        <v>0.15</v>
      </c>
      <c r="H3" s="11">
        <v>0.16</v>
      </c>
      <c r="I3" s="11">
        <v>0.17</v>
      </c>
      <c r="J3" s="11">
        <v>0.18</v>
      </c>
      <c r="N3" s="39">
        <v>0.09</v>
      </c>
    </row>
    <row r="4" spans="3:14" ht="12.75">
      <c r="C4" s="17" t="s">
        <v>50</v>
      </c>
      <c r="E4" s="21" t="s">
        <v>4</v>
      </c>
      <c r="F4" s="2"/>
      <c r="G4" s="11">
        <v>0.02</v>
      </c>
      <c r="H4" s="11">
        <v>0.02</v>
      </c>
      <c r="I4" s="11">
        <v>0.02</v>
      </c>
      <c r="J4" s="11">
        <v>0.02</v>
      </c>
      <c r="N4" s="17" t="s">
        <v>11</v>
      </c>
    </row>
    <row r="5" spans="3:14" ht="12.75">
      <c r="C5" s="19">
        <v>0.1</v>
      </c>
      <c r="E5" s="21" t="s">
        <v>3</v>
      </c>
      <c r="F5" s="2"/>
      <c r="G5" s="11">
        <v>0.03</v>
      </c>
      <c r="H5" s="11">
        <v>0.03</v>
      </c>
      <c r="I5" s="11">
        <v>0.03</v>
      </c>
      <c r="J5" s="11">
        <v>0.03</v>
      </c>
      <c r="N5" s="40">
        <v>0.0125</v>
      </c>
    </row>
    <row r="6" ht="12.75">
      <c r="C6" s="17"/>
    </row>
    <row r="7" spans="2:22" ht="12.75" customHeight="1">
      <c r="B7" s="65" t="s">
        <v>32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4"/>
    </row>
    <row r="8" spans="2:19" ht="14.25">
      <c r="B8" s="4" t="s">
        <v>26</v>
      </c>
      <c r="C8" s="4"/>
      <c r="D8" s="4"/>
      <c r="E8" s="4"/>
      <c r="F8" s="4"/>
      <c r="G8" s="4"/>
      <c r="H8" s="13"/>
      <c r="I8" s="5"/>
      <c r="R8" s="6"/>
      <c r="S8" s="6"/>
    </row>
    <row r="9" spans="2:9" ht="14.25">
      <c r="B9" s="8" t="s">
        <v>25</v>
      </c>
      <c r="C9" s="8"/>
      <c r="D9" s="8"/>
      <c r="E9" s="55" t="s">
        <v>71</v>
      </c>
      <c r="F9" s="8"/>
      <c r="G9" s="8"/>
      <c r="H9" s="9"/>
      <c r="I9" s="7"/>
    </row>
    <row r="10" spans="2:13" ht="15">
      <c r="B10" s="8" t="s">
        <v>28</v>
      </c>
      <c r="C10" s="8"/>
      <c r="D10" s="8"/>
      <c r="E10" s="54" t="s">
        <v>70</v>
      </c>
      <c r="F10" s="8"/>
      <c r="G10" s="8"/>
      <c r="H10" s="9"/>
      <c r="I10" s="7"/>
      <c r="J10" s="8"/>
      <c r="K10" s="8"/>
      <c r="L10" s="9"/>
      <c r="M10" s="9"/>
    </row>
    <row r="11" spans="2:13" ht="8.25" customHeight="1">
      <c r="B11" s="9"/>
      <c r="C11" s="9"/>
      <c r="D11" s="9"/>
      <c r="E11" s="9"/>
      <c r="F11" s="9"/>
      <c r="G11" s="9"/>
      <c r="H11" s="9"/>
      <c r="I11" s="7"/>
      <c r="J11" s="8"/>
      <c r="K11" s="8"/>
      <c r="L11" s="9"/>
      <c r="M11" s="9"/>
    </row>
    <row r="12" spans="2:22" ht="24.75" customHeight="1">
      <c r="B12" s="66" t="s">
        <v>19</v>
      </c>
      <c r="C12" s="66" t="s">
        <v>31</v>
      </c>
      <c r="D12" s="59" t="s">
        <v>18</v>
      </c>
      <c r="E12" s="59" t="s">
        <v>17</v>
      </c>
      <c r="F12" s="59" t="s">
        <v>15</v>
      </c>
      <c r="G12" s="61" t="s">
        <v>24</v>
      </c>
      <c r="H12" s="62"/>
      <c r="I12" s="63"/>
      <c r="J12" s="59" t="s">
        <v>23</v>
      </c>
      <c r="K12" s="69" t="s">
        <v>22</v>
      </c>
      <c r="L12" s="69"/>
      <c r="M12" s="69"/>
      <c r="N12" s="69"/>
      <c r="O12" s="69"/>
      <c r="P12" s="69"/>
      <c r="Q12" s="69"/>
      <c r="R12" s="59" t="s">
        <v>21</v>
      </c>
      <c r="S12" s="61" t="s">
        <v>20</v>
      </c>
      <c r="T12" s="62"/>
      <c r="U12" s="63"/>
      <c r="V12" s="14"/>
    </row>
    <row r="13" spans="2:22" ht="27.75" customHeight="1">
      <c r="B13" s="67"/>
      <c r="C13" s="67"/>
      <c r="D13" s="64"/>
      <c r="E13" s="64"/>
      <c r="F13" s="64"/>
      <c r="G13" s="59" t="s">
        <v>16</v>
      </c>
      <c r="H13" s="59" t="s">
        <v>15</v>
      </c>
      <c r="I13" s="59" t="s">
        <v>30</v>
      </c>
      <c r="J13" s="64"/>
      <c r="K13" s="70" t="s">
        <v>51</v>
      </c>
      <c r="L13" s="71"/>
      <c r="M13" s="70" t="s">
        <v>14</v>
      </c>
      <c r="N13" s="74"/>
      <c r="O13" s="74"/>
      <c r="P13" s="71"/>
      <c r="Q13" s="64" t="s">
        <v>13</v>
      </c>
      <c r="R13" s="64"/>
      <c r="S13" s="59" t="s">
        <v>12</v>
      </c>
      <c r="T13" s="57" t="s">
        <v>11</v>
      </c>
      <c r="U13" s="59" t="s">
        <v>10</v>
      </c>
      <c r="V13" s="14"/>
    </row>
    <row r="14" spans="2:22" ht="36.75" customHeight="1">
      <c r="B14" s="68"/>
      <c r="C14" s="68"/>
      <c r="D14" s="60"/>
      <c r="E14" s="60"/>
      <c r="F14" s="60"/>
      <c r="G14" s="60"/>
      <c r="H14" s="60"/>
      <c r="I14" s="60"/>
      <c r="J14" s="60"/>
      <c r="K14" s="72"/>
      <c r="L14" s="73"/>
      <c r="M14" s="16" t="s">
        <v>52</v>
      </c>
      <c r="N14" s="15" t="s">
        <v>9</v>
      </c>
      <c r="O14" s="15" t="s">
        <v>4</v>
      </c>
      <c r="P14" s="15" t="s">
        <v>29</v>
      </c>
      <c r="Q14" s="60"/>
      <c r="R14" s="60"/>
      <c r="S14" s="60"/>
      <c r="T14" s="58"/>
      <c r="U14" s="60"/>
      <c r="V14" s="14"/>
    </row>
    <row r="15" spans="2:22" ht="15" customHeight="1">
      <c r="B15" s="24">
        <v>1</v>
      </c>
      <c r="C15" s="24">
        <v>45457414</v>
      </c>
      <c r="D15" s="25" t="s">
        <v>34</v>
      </c>
      <c r="E15" s="25" t="s">
        <v>43</v>
      </c>
      <c r="F15" s="26" t="s">
        <v>1</v>
      </c>
      <c r="G15" s="27">
        <v>5000</v>
      </c>
      <c r="H15" s="27">
        <f>IF(AND(F15="SI",G15&lt;&gt;""),($C$3*$C$5),(0))</f>
        <v>75</v>
      </c>
      <c r="I15" s="27"/>
      <c r="J15" s="27">
        <f>SUM(G15:I15)</f>
        <v>5075</v>
      </c>
      <c r="K15" s="26" t="s">
        <v>2</v>
      </c>
      <c r="L15" s="27">
        <f>IF(K15="SI",((G15+H15)*$F$3),0)</f>
        <v>0</v>
      </c>
      <c r="M15" s="26" t="s">
        <v>8</v>
      </c>
      <c r="N15" s="27">
        <f>SUMPRODUCT(($F$2:$J$2=M15)*($F$3:$J$3))*SUM(G15:H15)</f>
        <v>761.25</v>
      </c>
      <c r="O15" s="27">
        <f>SUMPRODUCT(($F$2:$J$2=M15)*($F$4:$J$4))*SUM(G15:H15)</f>
        <v>101.5</v>
      </c>
      <c r="P15" s="27">
        <f>SUMPRODUCT(($F$2:$J$2=M15)*($F$5:$J$5))*SUM(G15:H15)</f>
        <v>152.25</v>
      </c>
      <c r="Q15" s="27">
        <f>SUM(L15:P15)</f>
        <v>1015</v>
      </c>
      <c r="R15" s="27">
        <f>J15-Q15</f>
        <v>4060</v>
      </c>
      <c r="S15" s="27">
        <f>(G15+H15)*$N$3</f>
        <v>456.75</v>
      </c>
      <c r="T15" s="27">
        <f>(G15+H15)*$N$5</f>
        <v>63.4375</v>
      </c>
      <c r="U15" s="27">
        <f>S15+T15</f>
        <v>520.1875</v>
      </c>
      <c r="V15" s="10"/>
    </row>
    <row r="16" spans="2:22" ht="15" customHeight="1">
      <c r="B16" s="28">
        <v>2</v>
      </c>
      <c r="C16" s="28">
        <v>45457415</v>
      </c>
      <c r="D16" s="29" t="s">
        <v>35</v>
      </c>
      <c r="E16" s="29" t="s">
        <v>44</v>
      </c>
      <c r="F16" s="30" t="s">
        <v>1</v>
      </c>
      <c r="G16" s="31">
        <v>2500</v>
      </c>
      <c r="H16" s="31">
        <f aca="true" t="shared" si="0" ref="H16:H26">IF(AND(F16="SI",G16&lt;&gt;""),($C$3*$C$5),(0))</f>
        <v>75</v>
      </c>
      <c r="I16" s="31"/>
      <c r="J16" s="31">
        <f>SUM(G16:I16)</f>
        <v>2575</v>
      </c>
      <c r="K16" s="30" t="s">
        <v>2</v>
      </c>
      <c r="L16" s="31">
        <f aca="true" t="shared" si="1" ref="L16:L26">IF(K16="SI",((G16+H16)*$F$3),0)</f>
        <v>0</v>
      </c>
      <c r="M16" s="30" t="s">
        <v>5</v>
      </c>
      <c r="N16" s="31">
        <f aca="true" t="shared" si="2" ref="N16:N26">SUMPRODUCT(($F$2:$J$2=M16)*($F$3:$J$3))*SUM(G16:H16)</f>
        <v>412</v>
      </c>
      <c r="O16" s="31">
        <f aca="true" t="shared" si="3" ref="O16:O26">SUMPRODUCT(($F$2:$J$2=M16)*($F$4:$J$4))*SUM(G16:H16)</f>
        <v>51.5</v>
      </c>
      <c r="P16" s="31">
        <f aca="true" t="shared" si="4" ref="P16:P26">SUMPRODUCT(($F$2:$J$2=M16)*($F$5:$J$5))*SUM(G16:H16)</f>
        <v>77.25</v>
      </c>
      <c r="Q16" s="31">
        <f aca="true" t="shared" si="5" ref="Q16:Q26">SUM(L16:P16)</f>
        <v>540.75</v>
      </c>
      <c r="R16" s="31">
        <f aca="true" t="shared" si="6" ref="R16:R26">J16-Q16</f>
        <v>2034.25</v>
      </c>
      <c r="S16" s="27">
        <f aca="true" t="shared" si="7" ref="S16:S26">(G16+H16)*$N$3</f>
        <v>231.75</v>
      </c>
      <c r="T16" s="27">
        <f aca="true" t="shared" si="8" ref="T16:T26">(G16+H16)*$N$5</f>
        <v>32.1875</v>
      </c>
      <c r="U16" s="31">
        <f aca="true" t="shared" si="9" ref="U16:U26">S16+T16</f>
        <v>263.9375</v>
      </c>
      <c r="V16" s="10"/>
    </row>
    <row r="17" spans="2:22" ht="15" customHeight="1">
      <c r="B17" s="28">
        <v>3</v>
      </c>
      <c r="C17" s="28">
        <v>45457416</v>
      </c>
      <c r="D17" s="29" t="s">
        <v>36</v>
      </c>
      <c r="E17" s="29" t="s">
        <v>45</v>
      </c>
      <c r="F17" s="30" t="s">
        <v>1</v>
      </c>
      <c r="G17" s="31">
        <v>2300</v>
      </c>
      <c r="H17" s="31">
        <f>IF(AND(F17="SI",G17&lt;&gt;""),($C$3*$C$5),(0))</f>
        <v>75</v>
      </c>
      <c r="I17" s="31"/>
      <c r="J17" s="31">
        <f>SUM(G17:I17)</f>
        <v>2375</v>
      </c>
      <c r="K17" s="30" t="s">
        <v>2</v>
      </c>
      <c r="L17" s="31">
        <f t="shared" si="1"/>
        <v>0</v>
      </c>
      <c r="M17" s="30" t="s">
        <v>7</v>
      </c>
      <c r="N17" s="31">
        <f t="shared" si="2"/>
        <v>403.75000000000006</v>
      </c>
      <c r="O17" s="31">
        <f t="shared" si="3"/>
        <v>47.5</v>
      </c>
      <c r="P17" s="31">
        <f t="shared" si="4"/>
        <v>71.25</v>
      </c>
      <c r="Q17" s="31">
        <f t="shared" si="5"/>
        <v>522.5</v>
      </c>
      <c r="R17" s="31">
        <f t="shared" si="6"/>
        <v>1852.5</v>
      </c>
      <c r="S17" s="27">
        <f t="shared" si="7"/>
        <v>213.75</v>
      </c>
      <c r="T17" s="27">
        <f t="shared" si="8"/>
        <v>29.6875</v>
      </c>
      <c r="U17" s="31">
        <f t="shared" si="9"/>
        <v>243.4375</v>
      </c>
      <c r="V17" s="10"/>
    </row>
    <row r="18" spans="2:22" ht="15" customHeight="1">
      <c r="B18" s="28">
        <v>4</v>
      </c>
      <c r="C18" s="28">
        <v>45457417</v>
      </c>
      <c r="D18" s="29" t="s">
        <v>37</v>
      </c>
      <c r="E18" s="29" t="s">
        <v>46</v>
      </c>
      <c r="F18" s="30" t="s">
        <v>2</v>
      </c>
      <c r="G18" s="31">
        <v>2000</v>
      </c>
      <c r="H18" s="31">
        <f t="shared" si="0"/>
        <v>0</v>
      </c>
      <c r="I18" s="31"/>
      <c r="J18" s="31">
        <f aca="true" t="shared" si="10" ref="J18:J26">SUM(G18:I18)</f>
        <v>2000</v>
      </c>
      <c r="K18" s="30" t="s">
        <v>2</v>
      </c>
      <c r="L18" s="31">
        <f t="shared" si="1"/>
        <v>0</v>
      </c>
      <c r="M18" s="30" t="s">
        <v>6</v>
      </c>
      <c r="N18" s="31">
        <f t="shared" si="2"/>
        <v>360</v>
      </c>
      <c r="O18" s="31">
        <f t="shared" si="3"/>
        <v>40</v>
      </c>
      <c r="P18" s="31">
        <f t="shared" si="4"/>
        <v>60</v>
      </c>
      <c r="Q18" s="31">
        <f t="shared" si="5"/>
        <v>460</v>
      </c>
      <c r="R18" s="31">
        <f t="shared" si="6"/>
        <v>1540</v>
      </c>
      <c r="S18" s="27">
        <f t="shared" si="7"/>
        <v>180</v>
      </c>
      <c r="T18" s="27">
        <f t="shared" si="8"/>
        <v>25</v>
      </c>
      <c r="U18" s="31">
        <f t="shared" si="9"/>
        <v>205</v>
      </c>
      <c r="V18" s="10"/>
    </row>
    <row r="19" spans="2:22" ht="15" customHeight="1">
      <c r="B19" s="28">
        <v>5</v>
      </c>
      <c r="C19" s="28">
        <v>45457418</v>
      </c>
      <c r="D19" s="29" t="s">
        <v>38</v>
      </c>
      <c r="E19" s="29" t="s">
        <v>47</v>
      </c>
      <c r="F19" s="30" t="s">
        <v>1</v>
      </c>
      <c r="G19" s="31">
        <v>1500</v>
      </c>
      <c r="H19" s="31">
        <f>IF(AND(F19="SI",G19&lt;&gt;""),($C$3*$C$5),(0))</f>
        <v>75</v>
      </c>
      <c r="I19" s="31"/>
      <c r="J19" s="31">
        <f>SUM(G19:I19)</f>
        <v>1575</v>
      </c>
      <c r="K19" s="30" t="s">
        <v>1</v>
      </c>
      <c r="L19" s="31">
        <f t="shared" si="1"/>
        <v>204.75</v>
      </c>
      <c r="M19" s="30"/>
      <c r="N19" s="31">
        <f t="shared" si="2"/>
        <v>0</v>
      </c>
      <c r="O19" s="31">
        <f t="shared" si="3"/>
        <v>0</v>
      </c>
      <c r="P19" s="31">
        <f t="shared" si="4"/>
        <v>0</v>
      </c>
      <c r="Q19" s="31">
        <f t="shared" si="5"/>
        <v>204.75</v>
      </c>
      <c r="R19" s="31">
        <f t="shared" si="6"/>
        <v>1370.25</v>
      </c>
      <c r="S19" s="27">
        <f t="shared" si="7"/>
        <v>141.75</v>
      </c>
      <c r="T19" s="27">
        <f t="shared" si="8"/>
        <v>19.6875</v>
      </c>
      <c r="U19" s="31">
        <f t="shared" si="9"/>
        <v>161.4375</v>
      </c>
      <c r="V19" s="10"/>
    </row>
    <row r="20" spans="2:22" ht="15" customHeight="1">
      <c r="B20" s="28">
        <v>6</v>
      </c>
      <c r="C20" s="28">
        <v>45457419</v>
      </c>
      <c r="D20" s="29" t="s">
        <v>39</v>
      </c>
      <c r="E20" s="29" t="s">
        <v>48</v>
      </c>
      <c r="F20" s="30" t="s">
        <v>2</v>
      </c>
      <c r="G20" s="31">
        <v>1000</v>
      </c>
      <c r="H20" s="31">
        <f>IF(AND(F20="SI",G20&lt;&gt;""),($C$3*$C$5),(0))</f>
        <v>0</v>
      </c>
      <c r="I20" s="31"/>
      <c r="J20" s="31">
        <f t="shared" si="10"/>
        <v>1000</v>
      </c>
      <c r="K20" s="30" t="s">
        <v>1</v>
      </c>
      <c r="L20" s="31">
        <f t="shared" si="1"/>
        <v>130</v>
      </c>
      <c r="M20" s="30"/>
      <c r="N20" s="31">
        <f t="shared" si="2"/>
        <v>0</v>
      </c>
      <c r="O20" s="31">
        <f t="shared" si="3"/>
        <v>0</v>
      </c>
      <c r="P20" s="31">
        <f t="shared" si="4"/>
        <v>0</v>
      </c>
      <c r="Q20" s="31">
        <f t="shared" si="5"/>
        <v>130</v>
      </c>
      <c r="R20" s="31">
        <f t="shared" si="6"/>
        <v>870</v>
      </c>
      <c r="S20" s="27">
        <f t="shared" si="7"/>
        <v>90</v>
      </c>
      <c r="T20" s="27">
        <f t="shared" si="8"/>
        <v>12.5</v>
      </c>
      <c r="U20" s="31">
        <f t="shared" si="9"/>
        <v>102.5</v>
      </c>
      <c r="V20" s="10"/>
    </row>
    <row r="21" spans="2:22" ht="15" customHeight="1">
      <c r="B21" s="28">
        <v>7</v>
      </c>
      <c r="C21" s="28">
        <v>45457420</v>
      </c>
      <c r="D21" s="29" t="s">
        <v>40</v>
      </c>
      <c r="E21" s="29" t="s">
        <v>49</v>
      </c>
      <c r="F21" s="30" t="s">
        <v>1</v>
      </c>
      <c r="G21" s="31">
        <v>900</v>
      </c>
      <c r="H21" s="31">
        <f t="shared" si="0"/>
        <v>75</v>
      </c>
      <c r="I21" s="31"/>
      <c r="J21" s="31">
        <f t="shared" si="10"/>
        <v>975</v>
      </c>
      <c r="K21" s="30" t="s">
        <v>1</v>
      </c>
      <c r="L21" s="31">
        <f t="shared" si="1"/>
        <v>126.75</v>
      </c>
      <c r="M21" s="30"/>
      <c r="N21" s="31">
        <f t="shared" si="2"/>
        <v>0</v>
      </c>
      <c r="O21" s="31">
        <f t="shared" si="3"/>
        <v>0</v>
      </c>
      <c r="P21" s="31">
        <f t="shared" si="4"/>
        <v>0</v>
      </c>
      <c r="Q21" s="31">
        <f t="shared" si="5"/>
        <v>126.75</v>
      </c>
      <c r="R21" s="31">
        <f t="shared" si="6"/>
        <v>848.25</v>
      </c>
      <c r="S21" s="27">
        <f t="shared" si="7"/>
        <v>87.75</v>
      </c>
      <c r="T21" s="27">
        <f t="shared" si="8"/>
        <v>12.1875</v>
      </c>
      <c r="U21" s="31">
        <f t="shared" si="9"/>
        <v>99.9375</v>
      </c>
      <c r="V21" s="10"/>
    </row>
    <row r="22" spans="2:22" ht="15" customHeight="1">
      <c r="B22" s="28">
        <v>8</v>
      </c>
      <c r="C22" s="28">
        <v>45457421</v>
      </c>
      <c r="D22" s="29" t="s">
        <v>41</v>
      </c>
      <c r="E22" s="29" t="s">
        <v>49</v>
      </c>
      <c r="F22" s="30" t="s">
        <v>1</v>
      </c>
      <c r="G22" s="31">
        <v>900</v>
      </c>
      <c r="H22" s="31">
        <f t="shared" si="0"/>
        <v>75</v>
      </c>
      <c r="I22" s="31"/>
      <c r="J22" s="31">
        <f t="shared" si="10"/>
        <v>975</v>
      </c>
      <c r="K22" s="30" t="s">
        <v>1</v>
      </c>
      <c r="L22" s="31">
        <f t="shared" si="1"/>
        <v>126.75</v>
      </c>
      <c r="M22" s="30"/>
      <c r="N22" s="31">
        <f t="shared" si="2"/>
        <v>0</v>
      </c>
      <c r="O22" s="31">
        <f t="shared" si="3"/>
        <v>0</v>
      </c>
      <c r="P22" s="31">
        <f t="shared" si="4"/>
        <v>0</v>
      </c>
      <c r="Q22" s="31">
        <f t="shared" si="5"/>
        <v>126.75</v>
      </c>
      <c r="R22" s="31">
        <f t="shared" si="6"/>
        <v>848.25</v>
      </c>
      <c r="S22" s="27">
        <f t="shared" si="7"/>
        <v>87.75</v>
      </c>
      <c r="T22" s="27">
        <f t="shared" si="8"/>
        <v>12.1875</v>
      </c>
      <c r="U22" s="31">
        <f t="shared" si="9"/>
        <v>99.9375</v>
      </c>
      <c r="V22" s="10"/>
    </row>
    <row r="23" spans="2:22" ht="15" customHeight="1">
      <c r="B23" s="28">
        <v>9</v>
      </c>
      <c r="C23" s="28">
        <v>45457422</v>
      </c>
      <c r="D23" s="29" t="s">
        <v>42</v>
      </c>
      <c r="E23" s="29" t="s">
        <v>49</v>
      </c>
      <c r="F23" s="30" t="s">
        <v>1</v>
      </c>
      <c r="G23" s="31">
        <v>900</v>
      </c>
      <c r="H23" s="31">
        <f t="shared" si="0"/>
        <v>75</v>
      </c>
      <c r="I23" s="31"/>
      <c r="J23" s="31">
        <f>SUM(G23:I23)</f>
        <v>975</v>
      </c>
      <c r="K23" s="30" t="s">
        <v>1</v>
      </c>
      <c r="L23" s="31">
        <f t="shared" si="1"/>
        <v>126.75</v>
      </c>
      <c r="M23" s="30"/>
      <c r="N23" s="31">
        <f t="shared" si="2"/>
        <v>0</v>
      </c>
      <c r="O23" s="31">
        <f t="shared" si="3"/>
        <v>0</v>
      </c>
      <c r="P23" s="31">
        <f t="shared" si="4"/>
        <v>0</v>
      </c>
      <c r="Q23" s="31">
        <f t="shared" si="5"/>
        <v>126.75</v>
      </c>
      <c r="R23" s="31">
        <f t="shared" si="6"/>
        <v>848.25</v>
      </c>
      <c r="S23" s="27">
        <f t="shared" si="7"/>
        <v>87.75</v>
      </c>
      <c r="T23" s="27">
        <f t="shared" si="8"/>
        <v>12.1875</v>
      </c>
      <c r="U23" s="31">
        <f t="shared" si="9"/>
        <v>99.9375</v>
      </c>
      <c r="V23" s="10"/>
    </row>
    <row r="24" spans="2:22" ht="15" customHeight="1">
      <c r="B24" s="28"/>
      <c r="C24" s="28"/>
      <c r="D24" s="32"/>
      <c r="E24" s="29"/>
      <c r="F24" s="30"/>
      <c r="G24" s="31"/>
      <c r="H24" s="31">
        <f t="shared" si="0"/>
        <v>0</v>
      </c>
      <c r="I24" s="31"/>
      <c r="J24" s="31">
        <f t="shared" si="10"/>
        <v>0</v>
      </c>
      <c r="K24" s="30"/>
      <c r="L24" s="31">
        <f t="shared" si="1"/>
        <v>0</v>
      </c>
      <c r="M24" s="30"/>
      <c r="N24" s="31">
        <f t="shared" si="2"/>
        <v>0</v>
      </c>
      <c r="O24" s="31">
        <f t="shared" si="3"/>
        <v>0</v>
      </c>
      <c r="P24" s="31">
        <f t="shared" si="4"/>
        <v>0</v>
      </c>
      <c r="Q24" s="31">
        <f t="shared" si="5"/>
        <v>0</v>
      </c>
      <c r="R24" s="31">
        <f t="shared" si="6"/>
        <v>0</v>
      </c>
      <c r="S24" s="27">
        <f t="shared" si="7"/>
        <v>0</v>
      </c>
      <c r="T24" s="27">
        <f t="shared" si="8"/>
        <v>0</v>
      </c>
      <c r="U24" s="31">
        <f t="shared" si="9"/>
        <v>0</v>
      </c>
      <c r="V24" s="10"/>
    </row>
    <row r="25" spans="2:22" ht="15" customHeight="1">
      <c r="B25" s="28"/>
      <c r="C25" s="28"/>
      <c r="D25" s="32"/>
      <c r="E25" s="29"/>
      <c r="F25" s="30"/>
      <c r="G25" s="31"/>
      <c r="H25" s="31">
        <f t="shared" si="0"/>
        <v>0</v>
      </c>
      <c r="I25" s="31"/>
      <c r="J25" s="31">
        <f t="shared" si="10"/>
        <v>0</v>
      </c>
      <c r="K25" s="30"/>
      <c r="L25" s="31">
        <f t="shared" si="1"/>
        <v>0</v>
      </c>
      <c r="M25" s="30"/>
      <c r="N25" s="31">
        <f t="shared" si="2"/>
        <v>0</v>
      </c>
      <c r="O25" s="31">
        <f t="shared" si="3"/>
        <v>0</v>
      </c>
      <c r="P25" s="31">
        <f t="shared" si="4"/>
        <v>0</v>
      </c>
      <c r="Q25" s="31">
        <f t="shared" si="5"/>
        <v>0</v>
      </c>
      <c r="R25" s="31">
        <f t="shared" si="6"/>
        <v>0</v>
      </c>
      <c r="S25" s="27">
        <f t="shared" si="7"/>
        <v>0</v>
      </c>
      <c r="T25" s="27">
        <f t="shared" si="8"/>
        <v>0</v>
      </c>
      <c r="U25" s="31">
        <f t="shared" si="9"/>
        <v>0</v>
      </c>
      <c r="V25" s="10"/>
    </row>
    <row r="26" spans="2:22" ht="15" customHeight="1">
      <c r="B26" s="33"/>
      <c r="C26" s="33"/>
      <c r="D26" s="34"/>
      <c r="E26" s="35"/>
      <c r="F26" s="36"/>
      <c r="G26" s="37"/>
      <c r="H26" s="37">
        <f t="shared" si="0"/>
        <v>0</v>
      </c>
      <c r="I26" s="37"/>
      <c r="J26" s="37">
        <f t="shared" si="10"/>
        <v>0</v>
      </c>
      <c r="K26" s="36"/>
      <c r="L26" s="37">
        <f t="shared" si="1"/>
        <v>0</v>
      </c>
      <c r="M26" s="36"/>
      <c r="N26" s="37">
        <f t="shared" si="2"/>
        <v>0</v>
      </c>
      <c r="O26" s="37">
        <f t="shared" si="3"/>
        <v>0</v>
      </c>
      <c r="P26" s="37">
        <f t="shared" si="4"/>
        <v>0</v>
      </c>
      <c r="Q26" s="37">
        <f t="shared" si="5"/>
        <v>0</v>
      </c>
      <c r="R26" s="37">
        <f t="shared" si="6"/>
        <v>0</v>
      </c>
      <c r="S26" s="27">
        <f t="shared" si="7"/>
        <v>0</v>
      </c>
      <c r="T26" s="27">
        <f t="shared" si="8"/>
        <v>0</v>
      </c>
      <c r="U26" s="37">
        <f t="shared" si="9"/>
        <v>0</v>
      </c>
      <c r="V26" s="10"/>
    </row>
    <row r="27" spans="2:22" ht="24" customHeight="1">
      <c r="B27" s="75" t="s">
        <v>0</v>
      </c>
      <c r="C27" s="75"/>
      <c r="D27" s="75"/>
      <c r="E27" s="75"/>
      <c r="F27" s="75"/>
      <c r="G27" s="38">
        <f>SUM(G15:G26)</f>
        <v>17000</v>
      </c>
      <c r="H27" s="38">
        <f>SUM(H15:H26)</f>
        <v>525</v>
      </c>
      <c r="I27" s="38">
        <f>SUM(I15:I26)</f>
        <v>0</v>
      </c>
      <c r="J27" s="38">
        <f>SUM(J15:J26)</f>
        <v>17525</v>
      </c>
      <c r="K27" s="38"/>
      <c r="L27" s="38">
        <f>SUM(L15:L26)</f>
        <v>715</v>
      </c>
      <c r="M27" s="38"/>
      <c r="N27" s="38">
        <f aca="true" t="shared" si="11" ref="N27:T27">SUM(N15:N26)</f>
        <v>1937</v>
      </c>
      <c r="O27" s="38">
        <f t="shared" si="11"/>
        <v>240.5</v>
      </c>
      <c r="P27" s="38">
        <f t="shared" si="11"/>
        <v>360.75</v>
      </c>
      <c r="Q27" s="38">
        <f t="shared" si="11"/>
        <v>3253.25</v>
      </c>
      <c r="R27" s="38">
        <f t="shared" si="11"/>
        <v>14271.75</v>
      </c>
      <c r="S27" s="38">
        <f t="shared" si="11"/>
        <v>1577.25</v>
      </c>
      <c r="T27" s="38">
        <f t="shared" si="11"/>
        <v>219.0625</v>
      </c>
      <c r="U27" s="38">
        <f>SUM(U15:U26)</f>
        <v>1796.3125</v>
      </c>
      <c r="V27" s="10"/>
    </row>
    <row r="28" spans="12:13" ht="12.75">
      <c r="L28" s="12"/>
      <c r="M28" s="12"/>
    </row>
    <row r="29" spans="17:21" ht="12.75">
      <c r="Q29" s="6"/>
      <c r="R29" s="6"/>
      <c r="U29" s="6"/>
    </row>
  </sheetData>
  <sheetProtection/>
  <mergeCells count="21">
    <mergeCell ref="G12:I12"/>
    <mergeCell ref="K12:Q12"/>
    <mergeCell ref="K13:L14"/>
    <mergeCell ref="M13:P13"/>
    <mergeCell ref="R12:R14"/>
    <mergeCell ref="Q13:Q14"/>
    <mergeCell ref="B27:F27"/>
    <mergeCell ref="I13:I14"/>
    <mergeCell ref="J12:J14"/>
    <mergeCell ref="B12:B14"/>
    <mergeCell ref="E12:E14"/>
    <mergeCell ref="T13:T14"/>
    <mergeCell ref="U13:U14"/>
    <mergeCell ref="S13:S14"/>
    <mergeCell ref="S12:U12"/>
    <mergeCell ref="F12:F14"/>
    <mergeCell ref="B7:U7"/>
    <mergeCell ref="G13:G14"/>
    <mergeCell ref="H13:H14"/>
    <mergeCell ref="C12:C14"/>
    <mergeCell ref="D12:D14"/>
  </mergeCells>
  <conditionalFormatting sqref="N15:P26">
    <cfRule type="containsText" priority="2" dxfId="2" operator="containsText" text="SELEC. AFP">
      <formula>NOT(ISERROR(SEARCH("SELEC. AFP",N15)))</formula>
    </cfRule>
  </conditionalFormatting>
  <conditionalFormatting sqref="M15:M26">
    <cfRule type="expression" priority="1" dxfId="3">
      <formula>IF(L15="",TRUE,FALSE)</formula>
    </cfRule>
  </conditionalFormatting>
  <dataValidations count="2">
    <dataValidation type="list" allowBlank="1" showInputMessage="1" showErrorMessage="1" sqref="F15:F26">
      <formula1>"SI, NO"</formula1>
    </dataValidation>
    <dataValidation type="list" allowBlank="1" showInputMessage="1" showErrorMessage="1" sqref="M15:M26">
      <formula1>"PRIMA, HORIZONTE, INTEGRA, PROFUTURO"</formula1>
    </dataValidation>
  </dataValidations>
  <hyperlinks>
    <hyperlink ref="E10" r:id="rId1" display="www.excelnegocios.com"/>
  </hyperlinks>
  <printOptions/>
  <pageMargins left="0.5118110236220472" right="0.5118110236220472" top="0.7480314960629921" bottom="0.7480314960629921" header="0.5118110236220472" footer="0.31496062992125984"/>
  <pageSetup horizontalDpi="300" verticalDpi="300" orientation="landscape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I32"/>
  <sheetViews>
    <sheetView showGridLines="0" zoomScalePageLayoutView="0" workbookViewId="0" topLeftCell="A1">
      <selection activeCell="J4" sqref="J4"/>
    </sheetView>
  </sheetViews>
  <sheetFormatPr defaultColWidth="11.421875" defaultRowHeight="15"/>
  <cols>
    <col min="1" max="1" width="15.8515625" style="0" customWidth="1"/>
    <col min="2" max="2" width="6.00390625" style="0" bestFit="1" customWidth="1"/>
    <col min="3" max="3" width="59.140625" style="0" customWidth="1"/>
  </cols>
  <sheetData>
    <row r="7" spans="2:3" ht="14.25">
      <c r="B7" s="76" t="s">
        <v>69</v>
      </c>
      <c r="C7" s="76"/>
    </row>
    <row r="8" spans="1:7" ht="14.25">
      <c r="A8" s="77" t="s">
        <v>72</v>
      </c>
      <c r="B8" s="41">
        <v>62</v>
      </c>
      <c r="C8" s="42" t="s">
        <v>55</v>
      </c>
      <c r="F8" s="51">
        <f>+E9+E10</f>
        <v>19321.3125</v>
      </c>
      <c r="G8" s="50"/>
    </row>
    <row r="9" spans="1:7" ht="14.25">
      <c r="A9" s="77"/>
      <c r="B9" s="43">
        <v>621</v>
      </c>
      <c r="C9" s="44" t="s">
        <v>56</v>
      </c>
      <c r="E9" s="47">
        <f>+Planilla!J27</f>
        <v>17525</v>
      </c>
      <c r="F9" s="50"/>
      <c r="G9" s="50"/>
    </row>
    <row r="10" spans="1:7" ht="14.25">
      <c r="A10" s="77"/>
      <c r="B10" s="43">
        <v>627</v>
      </c>
      <c r="C10" s="44" t="s">
        <v>57</v>
      </c>
      <c r="E10" s="47">
        <f>+D11+D12</f>
        <v>1796.3125</v>
      </c>
      <c r="F10" s="50"/>
      <c r="G10" s="50"/>
    </row>
    <row r="11" spans="1:7" ht="14.25">
      <c r="A11" s="77"/>
      <c r="B11" s="43">
        <v>6271</v>
      </c>
      <c r="C11" s="44" t="s">
        <v>58</v>
      </c>
      <c r="D11" s="47">
        <f>+Planilla!S27</f>
        <v>1577.25</v>
      </c>
      <c r="F11" s="50"/>
      <c r="G11" s="50"/>
    </row>
    <row r="12" spans="1:7" ht="27">
      <c r="A12" s="77"/>
      <c r="B12" s="46">
        <v>6273</v>
      </c>
      <c r="C12" s="45" t="s">
        <v>59</v>
      </c>
      <c r="D12" s="47">
        <f>+Planilla!T27</f>
        <v>219.0625</v>
      </c>
      <c r="F12" s="50"/>
      <c r="G12" s="50"/>
    </row>
    <row r="13" spans="1:7" ht="27">
      <c r="A13" s="77"/>
      <c r="B13" s="49">
        <v>40</v>
      </c>
      <c r="C13" s="48" t="s">
        <v>60</v>
      </c>
      <c r="F13" s="50"/>
      <c r="G13" s="51">
        <f>+E15+E16+E17</f>
        <v>2511.3125</v>
      </c>
    </row>
    <row r="14" spans="1:7" ht="14.25">
      <c r="A14" s="77"/>
      <c r="B14" s="43">
        <v>403</v>
      </c>
      <c r="C14" s="44" t="s">
        <v>61</v>
      </c>
      <c r="F14" s="50"/>
      <c r="G14" s="50"/>
    </row>
    <row r="15" spans="1:7" ht="14.25">
      <c r="A15" s="77"/>
      <c r="B15" s="43">
        <v>4031</v>
      </c>
      <c r="C15" s="44" t="s">
        <v>54</v>
      </c>
      <c r="E15" s="47">
        <f>+Planilla!S27</f>
        <v>1577.25</v>
      </c>
      <c r="F15" s="50"/>
      <c r="G15" s="50"/>
    </row>
    <row r="16" spans="1:7" ht="14.25">
      <c r="A16" s="77"/>
      <c r="B16" s="43">
        <v>4032</v>
      </c>
      <c r="C16" s="44" t="s">
        <v>62</v>
      </c>
      <c r="E16" s="47">
        <f>+Planilla!L27</f>
        <v>715</v>
      </c>
      <c r="F16" s="50"/>
      <c r="G16" s="50"/>
    </row>
    <row r="17" spans="1:7" ht="14.25">
      <c r="A17" s="77"/>
      <c r="B17" s="43">
        <v>4039</v>
      </c>
      <c r="C17" s="44" t="s">
        <v>68</v>
      </c>
      <c r="E17" s="47">
        <f>+Planilla!T27</f>
        <v>219.0625</v>
      </c>
      <c r="F17" s="50"/>
      <c r="G17" s="50"/>
    </row>
    <row r="18" spans="1:7" ht="14.25">
      <c r="A18" s="77"/>
      <c r="B18" s="43">
        <v>40391</v>
      </c>
      <c r="C18" s="44" t="s">
        <v>11</v>
      </c>
      <c r="E18" s="47"/>
      <c r="F18" s="50"/>
      <c r="G18" s="50"/>
    </row>
    <row r="19" spans="1:7" ht="14.25">
      <c r="A19" s="77"/>
      <c r="B19" s="41">
        <v>41</v>
      </c>
      <c r="C19" s="42" t="s">
        <v>63</v>
      </c>
      <c r="F19" s="50"/>
      <c r="G19" s="51">
        <f>+E20</f>
        <v>14271.75</v>
      </c>
    </row>
    <row r="20" spans="1:7" ht="14.25">
      <c r="A20" s="77"/>
      <c r="B20" s="43">
        <v>411</v>
      </c>
      <c r="C20" s="44" t="s">
        <v>64</v>
      </c>
      <c r="E20" s="47">
        <f>+Planilla!R27</f>
        <v>14271.75</v>
      </c>
      <c r="F20" s="50"/>
      <c r="G20" s="50"/>
    </row>
    <row r="21" spans="1:7" ht="14.25">
      <c r="A21" s="77"/>
      <c r="B21" s="41">
        <v>46</v>
      </c>
      <c r="C21" s="42" t="s">
        <v>65</v>
      </c>
      <c r="F21" s="50"/>
      <c r="G21" s="51">
        <f>+E23</f>
        <v>2538.25</v>
      </c>
    </row>
    <row r="22" spans="1:7" ht="14.25">
      <c r="A22" s="77"/>
      <c r="B22" s="43">
        <v>469</v>
      </c>
      <c r="C22" s="44" t="s">
        <v>66</v>
      </c>
      <c r="F22" s="50"/>
      <c r="G22" s="50"/>
    </row>
    <row r="23" spans="1:7" ht="14.25">
      <c r="A23" s="77"/>
      <c r="B23" s="43">
        <v>4699</v>
      </c>
      <c r="C23" s="44" t="s">
        <v>67</v>
      </c>
      <c r="E23" s="47">
        <f>+Planilla!N27+Planilla!O27+Planilla!P27</f>
        <v>2538.25</v>
      </c>
      <c r="F23" s="50"/>
      <c r="G23" s="50"/>
    </row>
    <row r="24" spans="3:7" ht="14.25">
      <c r="C24" s="44" t="s">
        <v>73</v>
      </c>
      <c r="F24" s="50"/>
      <c r="G24" s="50"/>
    </row>
    <row r="25" spans="3:9" ht="14.25">
      <c r="C25" s="76"/>
      <c r="D25" s="76"/>
      <c r="E25" s="52"/>
      <c r="F25" s="53"/>
      <c r="G25" s="53"/>
      <c r="I25" s="47">
        <f>+F25-G25</f>
        <v>0</v>
      </c>
    </row>
    <row r="26" spans="5:7" ht="14.25">
      <c r="E26" s="52"/>
      <c r="F26" s="52"/>
      <c r="G26" s="52"/>
    </row>
    <row r="27" spans="5:7" ht="14.25">
      <c r="E27" s="52"/>
      <c r="F27" s="52"/>
      <c r="G27" s="52"/>
    </row>
    <row r="28" spans="5:7" ht="14.25">
      <c r="E28" s="52"/>
      <c r="F28" s="52"/>
      <c r="G28" s="52"/>
    </row>
    <row r="29" spans="5:7" ht="14.25">
      <c r="E29" s="52"/>
      <c r="F29" s="52"/>
      <c r="G29" s="52"/>
    </row>
    <row r="30" spans="5:7" ht="14.25">
      <c r="E30" s="52"/>
      <c r="F30" s="52"/>
      <c r="G30" s="52"/>
    </row>
    <row r="31" spans="5:7" ht="14.25">
      <c r="E31" s="52"/>
      <c r="F31" s="52"/>
      <c r="G31" s="52"/>
    </row>
    <row r="32" spans="5:7" ht="14.25">
      <c r="E32" s="52"/>
      <c r="F32" s="52"/>
      <c r="G32" s="52"/>
    </row>
  </sheetData>
  <sheetProtection/>
  <mergeCells count="3">
    <mergeCell ref="B7:C7"/>
    <mergeCell ref="A8:A23"/>
    <mergeCell ref="C25:D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Roberto</cp:lastModifiedBy>
  <cp:lastPrinted>2011-09-28T07:00:00Z</cp:lastPrinted>
  <dcterms:created xsi:type="dcterms:W3CDTF">2011-09-27T23:06:08Z</dcterms:created>
  <dcterms:modified xsi:type="dcterms:W3CDTF">2015-12-09T01:57:48Z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