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55" windowWidth="9015" windowHeight="6615" firstSheet="4" activeTab="8"/>
  </bookViews>
  <sheets>
    <sheet name="HOJA DE TRABAJO" sheetId="1" r:id="rId1"/>
    <sheet name="EFECTIVO" sheetId="2" r:id="rId2"/>
    <sheet name="CARTERA" sheetId="3" r:id="rId3"/>
    <sheet name="PP&amp; EQ" sheetId="4" r:id="rId4"/>
    <sheet name="INTANGIBLES - DIFERIDOS" sheetId="5" r:id="rId5"/>
    <sheet name="ACCIONES DE TESORERIA" sheetId="6" state="hidden" r:id="rId6"/>
    <sheet name="Conciliación Patrimonial" sheetId="7" r:id="rId7"/>
    <sheet name="Notas de Revelación de apertura" sheetId="8" r:id="rId8"/>
    <sheet name="Principales políticas" sheetId="9" r:id="rId9"/>
  </sheets>
  <definedNames/>
  <calcPr fullCalcOnLoad="1"/>
</workbook>
</file>

<file path=xl/sharedStrings.xml><?xml version="1.0" encoding="utf-8"?>
<sst xmlns="http://schemas.openxmlformats.org/spreadsheetml/2006/main" count="990" uniqueCount="631">
  <si>
    <t>Archivo:</t>
  </si>
  <si>
    <t>file:/D:/BACKUP%20ANA%20MARIA%20C/anacg/Mis%20documentos/Mis%20archivos%20XBRL/sds_ifrs-inicio-Esfa-G2-consolidados-2015-02-03.xlsx</t>
  </si>
  <si>
    <t>Empresa:</t>
  </si>
  <si>
    <t>800107494</t>
  </si>
  <si>
    <t>Vista:</t>
  </si>
  <si>
    <t>Eje X:</t>
  </si>
  <si>
    <t>Eje Y:</t>
  </si>
  <si>
    <t>Eje Z:</t>
  </si>
  <si>
    <t>Instante=2013-dic-31, Duración=2013, Empresa=800107494</t>
  </si>
  <si>
    <t>Saldos y Movimientos</t>
  </si>
  <si>
    <t>Conceptos Columnas [eje]</t>
  </si>
  <si>
    <t>Saldo Pcga Ant. A 31/12/2014</t>
  </si>
  <si>
    <t>Reclasificaciones Por Convergencia A Niif - Debitos</t>
  </si>
  <si>
    <t>Reclasificaciones Por Convergencia A Niif - Creditos</t>
  </si>
  <si>
    <t>Ajustes Por Errores En Pcga Ant. Debitos</t>
  </si>
  <si>
    <t>Ajustes Por Errores En Pcga Ant. Creditos</t>
  </si>
  <si>
    <t>Ajustes Por Convergencia A Niif - Debitos</t>
  </si>
  <si>
    <t>Ajustes Por Convergencia A Niif - Creditos</t>
  </si>
  <si>
    <t>Saldos Niif A 01/01/2015</t>
  </si>
  <si>
    <t>Notas</t>
  </si>
  <si>
    <t>Estado de situación financiera [sinopsis]</t>
  </si>
  <si>
    <t>Activos [sinopsis]</t>
  </si>
  <si>
    <t>Activos corrientes [sinopsis]</t>
  </si>
  <si>
    <t>Efectivo y equivalentes al efectivo</t>
  </si>
  <si>
    <t>Cuentas comerciales por cobrar y otras cuentas por cobrar corrientes</t>
  </si>
  <si>
    <t>Inventarios corrientes</t>
  </si>
  <si>
    <t>Activos por impuestos corrientes, corriente</t>
  </si>
  <si>
    <t>Activos biológicos corrientes</t>
  </si>
  <si>
    <t>Otros activos financieros corrientes</t>
  </si>
  <si>
    <t>Otros activos no financieros corrientes</t>
  </si>
  <si>
    <t>Activos corrientes distintos al efectivo pignorados como garantía colateral para las que el receptor de transferencias tiene derecho por contrato o costumbre a vender o pignorar de nuevo dicha garantía colateral</t>
  </si>
  <si>
    <t>Activos corrientes distintos de los activos no corrientes o grupo de activos para su disposición clasificados como mantenidos para la venta o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</si>
  <si>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</si>
  <si>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</t>
  </si>
  <si>
    <t>Activos no corrientes [sinopsis]</t>
  </si>
  <si>
    <t>Propiedad de inversión</t>
  </si>
  <si>
    <t>Propiedades, planta y equipo</t>
  </si>
  <si>
    <t>Plusvalía</t>
  </si>
  <si>
    <t>Activos intangibles distintos de la plusvalía</t>
  </si>
  <si>
    <t>Inversiones contabilizadas utilizando el método de la participación</t>
  </si>
  <si>
    <t>Activos biológicos no corrientes</t>
  </si>
  <si>
    <t>Cuentas comerciales por cobrar y otras cuentas por cobrar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</si>
  <si>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</si>
  <si>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</si>
  <si>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</si>
  <si>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</si>
  <si>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</si>
  <si>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Activos no corrientes distintos al efectivo pignorados como garantía colateral para las que el receptor de transferencias tiene derecho por contrato o costumbre a vender o pignorar de nuevo la garantía colateral</t>
  </si>
  <si>
    <t>Activos no corrientes</t>
  </si>
  <si>
    <t>Activos</t>
  </si>
  <si>
    <t>Patrimonio y pasivos [sinopsis]</t>
  </si>
  <si>
    <t>Pasivos [sinopsis]</t>
  </si>
  <si>
    <t>Pasivos corrientes [sinopsis]</t>
  </si>
  <si>
    <t>Disposiciones actuales [sinopsis]</t>
  </si>
  <si>
    <t>Provisiones corrientes por beneficios a los empleados</t>
  </si>
  <si>
    <t>Otras provisiones corrientes</t>
  </si>
  <si>
    <t>Disposiciones actuales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</si>
  <si>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</si>
  <si>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</si>
  <si>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</si>
  <si>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</si>
  <si>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</si>
  <si>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</si>
  <si>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</t>
  </si>
  <si>
    <t>Pasivos no corrientes [sinopsis]</t>
  </si>
  <si>
    <t>Provisiones no corrientes [sinopsis]</t>
  </si>
  <si>
    <t>Provisiones no corrientes por beneficios a los empleados</t>
  </si>
  <si>
    <t>Otras provisiones no corrientes</t>
  </si>
  <si>
    <t>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</si>
  <si>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</si>
  <si>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</si>
  <si>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</si>
  <si>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</si>
  <si>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</si>
  <si>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Pasivos no corrientes</t>
  </si>
  <si>
    <t>Pasivos</t>
  </si>
  <si>
    <t>Patrimonio [sinopsis]</t>
  </si>
  <si>
    <t>Capital emitido</t>
  </si>
  <si>
    <t>Ganancias acumuladas</t>
  </si>
  <si>
    <t>Prima de emisión</t>
  </si>
  <si>
    <t>Acciones propias en cartera</t>
  </si>
  <si>
    <t>Inversión suplementaria al capital asignado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</si>
  <si>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</si>
  <si>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</si>
  <si>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</si>
  <si>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</si>
  <si>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</t>
  </si>
  <si>
    <t>Patrimonio y pasivos</t>
  </si>
  <si>
    <t>[300090] EFSA - Conciliación patrimonial</t>
  </si>
  <si>
    <t>Ajustes y Valores - Conciliación Patrimonial</t>
  </si>
  <si>
    <t>AJUSTES OTROS (Activos y Pasivos)</t>
  </si>
  <si>
    <t>VALORES (EN MILES DE $)</t>
  </si>
  <si>
    <t>Conciliación Patrimonial [resumen]</t>
  </si>
  <si>
    <t>SALDO DEL PATRIMONIO PCGA ANTERIORES</t>
  </si>
  <si>
    <t>Modificación en los Activos</t>
  </si>
  <si>
    <t>Modificación en los Pasivos</t>
  </si>
  <si>
    <t>TOTAL MODIFICACIÓN POR CONVERGENCIA</t>
  </si>
  <si>
    <t>Modificación por Errores</t>
  </si>
  <si>
    <t>SALDO DEL PATRIMONIO NIIF</t>
  </si>
  <si>
    <t>Variación absoluta ($)</t>
  </si>
  <si>
    <t>Variación relativa (%)</t>
  </si>
  <si>
    <t>Modificaciones</t>
  </si>
  <si>
    <t>Ajustes en los Activos</t>
  </si>
  <si>
    <t>Ajustes en los Activos preestablecidos</t>
  </si>
  <si>
    <t>Ajuste a valor razonable de cuentas por cobrar</t>
  </si>
  <si>
    <t>Ajuste deterioro de cuentas por cobrar</t>
  </si>
  <si>
    <t>Ajuste a costo amortizado de activos financieros</t>
  </si>
  <si>
    <t>Ajuste de otros instrumentos financieros a valor razonable</t>
  </si>
  <si>
    <t>Ajuste de inversiones en subsidiarias, negocios conjunto y asociadas al valor razonable como costo atribuido</t>
  </si>
  <si>
    <t>Ajuste de inversiones en subsidiarias, asociadas y negocios conjuntos al costo</t>
  </si>
  <si>
    <t>Ajuste deterioro de valor de inversiones en subsidiarias, asociadas y negocios conjuntos</t>
  </si>
  <si>
    <t>Ajuste por instrumentos financieros derivados</t>
  </si>
  <si>
    <t>Ajuste de inventarios a valor neto de realización menos costo de la venta</t>
  </si>
  <si>
    <t>Ajuste deterioro de valor de propiedades, planta y equipo</t>
  </si>
  <si>
    <t>Ajuste de propiedades, planta y equipo a costo</t>
  </si>
  <si>
    <t>Ajuste de propiedades, planta y equipo a valor razonable como costo atribuido</t>
  </si>
  <si>
    <t>Ajuste reconocimiento de arrendamientos financieros</t>
  </si>
  <si>
    <t>Ajuste deterioro de valor de intangibles</t>
  </si>
  <si>
    <t>Ajuste de intangibles a costo</t>
  </si>
  <si>
    <t>Ajuste de intangibles a valor razonable como costo atribuido</t>
  </si>
  <si>
    <t>Ajuste contratos de concesión</t>
  </si>
  <si>
    <t>Ajuste de intangibles que no cumplen criterios de reconocimiento</t>
  </si>
  <si>
    <t>Ajuste crédito mercantil</t>
  </si>
  <si>
    <t>Ajuste deterioro de valor de propiedades de inversión</t>
  </si>
  <si>
    <t>Ajuste de propiedades de inversión a costo</t>
  </si>
  <si>
    <t>Ajuste de propiedades de inversión a valor razonable como costo atribuido</t>
  </si>
  <si>
    <t>Ajuste a valor razonable menos costos de venta de activos no corrientes mantenidos para la venta</t>
  </si>
  <si>
    <t>Ajuste a valor razonable menos costos de venta de activos biológicos</t>
  </si>
  <si>
    <t>Ajuste en el costo de intangibles</t>
  </si>
  <si>
    <t>Ajuste reconocimiento de Activos por impuesto diferido</t>
  </si>
  <si>
    <t>Ajuste por baja de activos contingentes</t>
  </si>
  <si>
    <t>Otros Ajustes en los Activos (Especifíque a continuación)</t>
  </si>
  <si>
    <t>Modificación en los Activos - Otro 1</t>
  </si>
  <si>
    <t>Modificación en los Activos - Otro 2</t>
  </si>
  <si>
    <t>Modificación en los Activos - Otro 3</t>
  </si>
  <si>
    <t>Modificación en los Activos - Otro 4</t>
  </si>
  <si>
    <t>Modificación en los Activos - Otro 5</t>
  </si>
  <si>
    <t>Modificación en los Activos - Otro 6</t>
  </si>
  <si>
    <t>Modificación en los Activos - Otro 7</t>
  </si>
  <si>
    <t>Modificación en los Activos - Otro 8</t>
  </si>
  <si>
    <t>Modificación en los Activos - Otro 9</t>
  </si>
  <si>
    <t>Modificación en los Activos - Otro 10</t>
  </si>
  <si>
    <t>Modificación en los Activos - Otro 11</t>
  </si>
  <si>
    <t>Modificación en los Activos - Otro 12</t>
  </si>
  <si>
    <t>Modificación en los Activos - Otro 13</t>
  </si>
  <si>
    <t>Modificación en los Activos - Otro 14</t>
  </si>
  <si>
    <t>Modificación en los Activos - Otro 15</t>
  </si>
  <si>
    <t>Modificación en los Activos - Otro 16</t>
  </si>
  <si>
    <t>Modificación en los Activos - Otro 17</t>
  </si>
  <si>
    <t>Modificación en los Activos - Otro 18</t>
  </si>
  <si>
    <t>Modificación en los Activos - Otro 19</t>
  </si>
  <si>
    <t>Modificación en los Activos - Otro 20</t>
  </si>
  <si>
    <t>Modificación en los Activos - Otro 21</t>
  </si>
  <si>
    <t>Modificación en los Activos - Otro 22</t>
  </si>
  <si>
    <t>Modificación en los Activos - Otro 23</t>
  </si>
  <si>
    <t>Modificación en los Activos - Otro 24</t>
  </si>
  <si>
    <t>Modificación en los Activos - Otro 25</t>
  </si>
  <si>
    <t>Modificación en los Activos - Otro 26</t>
  </si>
  <si>
    <t>Modificación en los Activos - Otro 27</t>
  </si>
  <si>
    <t>Modificación en los Activos - Otro 28</t>
  </si>
  <si>
    <t>Modificación en los Activos - Otro 29</t>
  </si>
  <si>
    <t>Modificación en los Activos - Otro 30</t>
  </si>
  <si>
    <t>Total Modificación en los Activos - Otros</t>
  </si>
  <si>
    <t>TOTAL INCREMENTO (DISMINUCIÓN) DE ACTIVOS</t>
  </si>
  <si>
    <t>Ajustes en los Pasivos</t>
  </si>
  <si>
    <t>Ajustes en los Pasivos preestablecidas</t>
  </si>
  <si>
    <t>Ajuste a Valor razonable de cuentas por pagar</t>
  </si>
  <si>
    <t>Ajuste a costo amortizado de otros pasivos financieros</t>
  </si>
  <si>
    <t>Ajuste de partidas por amortizar de pasivos pensionales</t>
  </si>
  <si>
    <t>Ajuste de reconocimiento de calculos actuariales pasivos pensionales y otros pasivos a largo plazo</t>
  </si>
  <si>
    <t>Ajuste por reconocimiento de contratos onerosos</t>
  </si>
  <si>
    <t>Ajuste a provisiones de litigios u otras estimaciones</t>
  </si>
  <si>
    <t>Ajuste reconocimiento de pasivos por impuestos diferidos</t>
  </si>
  <si>
    <t>Ajuste por baja de pasivos contingentes</t>
  </si>
  <si>
    <t>Otros Ajustes en los Pasivos (Especifíque a continuación)</t>
  </si>
  <si>
    <t>Modificación en los Pasivos - Otro 1</t>
  </si>
  <si>
    <t>Modificación en los Pasivos - Otro 2</t>
  </si>
  <si>
    <t>Modificación en los Pasivos - Otro 3</t>
  </si>
  <si>
    <t>Modificación en los Pasivos - Otro 4</t>
  </si>
  <si>
    <t>Modificación en los Pasivos - Otro 5</t>
  </si>
  <si>
    <t>Modificación en los Pasivos - Otro 6</t>
  </si>
  <si>
    <t>Modificación en los Pasivos - Otro 7</t>
  </si>
  <si>
    <t>Modificación en los Pasivos - Otro 8</t>
  </si>
  <si>
    <t>Modificación en los Pasivos - Otro 9</t>
  </si>
  <si>
    <t>Modificación en los Pasivos - Otro 10</t>
  </si>
  <si>
    <t>Modificación en los Pasivos - Otro 11</t>
  </si>
  <si>
    <t>Modificación en los Pasivos - Otro 12</t>
  </si>
  <si>
    <t>Modificación en los Pasivos - Otro 13</t>
  </si>
  <si>
    <t>Modificación en los Pasivos - Otro 14</t>
  </si>
  <si>
    <t>Modificación en los Pasivos - Otro 15</t>
  </si>
  <si>
    <t>Modificación en los Pasivos - Otro 16</t>
  </si>
  <si>
    <t>Modificación en los Pasivos - Otro 17</t>
  </si>
  <si>
    <t>Modificación en los Pasivos - Otro 18</t>
  </si>
  <si>
    <t>Modificación en los Pasivos - Otro 19</t>
  </si>
  <si>
    <t>Modificación en los Pasivos - Otro 20</t>
  </si>
  <si>
    <t>Modificación en los Pasivos - Otro 21</t>
  </si>
  <si>
    <t>Modificación en los Pasivos - Otro 22</t>
  </si>
  <si>
    <t>Modificación en los Pasivos - Otro 23</t>
  </si>
  <si>
    <t>Modificación en los Pasivos - Otro 24</t>
  </si>
  <si>
    <t>Modificación en los Pasivos - Otro 25</t>
  </si>
  <si>
    <t>Modificación en los Pasivos - Otro 26</t>
  </si>
  <si>
    <t>Modificación en los Pasivos - Otro 27</t>
  </si>
  <si>
    <t>Modificación en los Pasivos - Otro 28</t>
  </si>
  <si>
    <t>Modificación en los Pasivos - Otro 29</t>
  </si>
  <si>
    <t>Modificación en los Pasivos - Otro 30</t>
  </si>
  <si>
    <t>Total Modificación en los Pasivos - Otros</t>
  </si>
  <si>
    <t>TOTAL INCREMENTO (DISMINUCIÓN) DE PASIVOS</t>
  </si>
  <si>
    <t>Efecto de Errores en PCGA Anteriores</t>
  </si>
  <si>
    <t>Aumentos (disminuciones) por errores PCGA Anteriores en activos (neto)</t>
  </si>
  <si>
    <t>Disminuciones (Aumentos) por errores PCGA Anteriores en pasivos (neto)</t>
  </si>
  <si>
    <t>SUBTOTAL EFECTO DE ERRORES EN APLICACIÓN DE PCGA ANTERIORES (NETO)</t>
  </si>
  <si>
    <t>Listado de Notas</t>
  </si>
  <si>
    <t>NOTA 1: Efectivo y equivalentes al efectivo</t>
  </si>
  <si>
    <t>Notas de Revelacion de Apertura</t>
  </si>
  <si>
    <t>Valor</t>
  </si>
  <si>
    <t>Detalle</t>
  </si>
  <si>
    <t>NOTA 2: Cuentas comerciales por cobrar y otras cuentas por cobrar corrientes</t>
  </si>
  <si>
    <t>NOTA 3: Inventarios corrientes</t>
  </si>
  <si>
    <t>NOTA 4: Activos por impuestos corrientes, corriente</t>
  </si>
  <si>
    <t>NOTA 5: Activos biológicos corrientes</t>
  </si>
  <si>
    <t>NOTA 6: Otros activos financieros corrientes</t>
  </si>
  <si>
    <t>NOTA 7: Otros activos no financieros corrientes</t>
  </si>
  <si>
    <t>NOTA 8: Activos corrientes distintos al efectivo pignorados como garantía colateral para las que el receptor de transferencias tiene derecho por contrato o costumbre a vender o pignorar de nuevo dicha garantía colateral</t>
  </si>
  <si>
    <t>NOTA 9: Activos no corrientes o grupos de activos para su disposición clasificados como mantenidos para la venta o como mantenidos para distribuir a los propietarios</t>
  </si>
  <si>
    <t>NOTA 10: Propiedad de inversión</t>
  </si>
  <si>
    <t>NOTA 11: Propiedades, planta y equipo</t>
  </si>
  <si>
    <t>NOTA 12: Plusvalía</t>
  </si>
  <si>
    <t>NOTA 13: Activos intangibles distintos de la plusvalía</t>
  </si>
  <si>
    <t>NOTA 14: Inversiones contabilizadas utilizando el método de la participación</t>
  </si>
  <si>
    <t>NOTA 15: Inversiones en subsidiarias, negocios conjuntos y asociadas</t>
  </si>
  <si>
    <t>NOTA 16: Activos biológicos no corrientes</t>
  </si>
  <si>
    <t>NOTA 17: Cuentas comerciales por cobrar y otras cuentas por cobrar no corrientes</t>
  </si>
  <si>
    <t>NOTA 18: Inventarios no corrientes</t>
  </si>
  <si>
    <t>NOTA 19: Activos por impuestos diferidos</t>
  </si>
  <si>
    <t>NOTA 20: Activos por impuestos corrientes, no corriente</t>
  </si>
  <si>
    <t>NOTA 21: Otros activos financieros no corrientes</t>
  </si>
  <si>
    <t>NOTA 22: Otros activos no financieros no corrientes</t>
  </si>
  <si>
    <t>NOTA 23: Activos no corrientes distintos al efectivo pignorados como garantía colateral para las que el receptor de transferencias tiene derecho por contrato o costumbre a vender o pignorar de nuevo la garantía colateral</t>
  </si>
  <si>
    <t>NOTA 24: Provisiones corrientes por beneficios a los empleados</t>
  </si>
  <si>
    <t>NOTA 25: Otras provisiones corrientes</t>
  </si>
  <si>
    <t>NOTA 26: Cuentas por pagar comerciales y otras cuentas por pagar</t>
  </si>
  <si>
    <t>NOTA 27: Pasivos por impuestos corrientes, corriente</t>
  </si>
  <si>
    <t>NOTA 28: Otros pasivos financieros corrientes</t>
  </si>
  <si>
    <t>NOTA 29: Otros pasivos no financieros corrientes</t>
  </si>
  <si>
    <t>NOTA 30: Pasivos incluidos en grupos de activos para su disposición clasificados como mantenidos para la venta</t>
  </si>
  <si>
    <t>NOTA 31: Provisiones no corrientes por beneficios a los empleados</t>
  </si>
  <si>
    <t>NOTA 32: Otras provisiones no corrientes</t>
  </si>
  <si>
    <t>NOTA 33: Cuentas comerciales por pagar y otras cuentas por pagar no corrientes</t>
  </si>
  <si>
    <t>NOTA 34: Pasivo por impuestos diferidos</t>
  </si>
  <si>
    <t>NOTA 35: Pasivos por impuestos corrientes, no corriente</t>
  </si>
  <si>
    <t>NOTA 36: Otros pasivos financieros no corrientes</t>
  </si>
  <si>
    <t>NOTA 37: Otros pasivos no financieros no corrientes</t>
  </si>
  <si>
    <t>NOTA 38: Capital emitido</t>
  </si>
  <si>
    <t>NOTA 39: Ganancias acumuladas</t>
  </si>
  <si>
    <t>NOTA 40: Prima de emisión</t>
  </si>
  <si>
    <t>NOTA 41: Acciones propias en cartera</t>
  </si>
  <si>
    <t>NOTA 42: Inversión suplementaria al capital asignado</t>
  </si>
  <si>
    <t>NOTA 43: Otras participaciones en el patrimonio</t>
  </si>
  <si>
    <t>NOTA 44: Otras reservas</t>
  </si>
  <si>
    <t>[300110] ESFA - Principales políticas</t>
  </si>
  <si>
    <t>Principales políticas [resumen]</t>
  </si>
  <si>
    <t>Política Balance de Apertura</t>
  </si>
  <si>
    <t>Política Medicion Inicial</t>
  </si>
  <si>
    <t>Política Medicion Posterior</t>
  </si>
  <si>
    <t>Conceptos y políticas</t>
  </si>
  <si>
    <t>Débito</t>
  </si>
  <si>
    <t>Crédito</t>
  </si>
  <si>
    <t xml:space="preserve">Efectivo y equivalentes al efectivo </t>
  </si>
  <si>
    <t>Disponible - Caja Menor</t>
  </si>
  <si>
    <t>Disponible - Bancos</t>
  </si>
  <si>
    <t>Disponible - Cuentas de ahorro</t>
  </si>
  <si>
    <t>Disponible - Fondos</t>
  </si>
  <si>
    <t>Inversiones - Derecho fiduciario</t>
  </si>
  <si>
    <t>Sumas iguales</t>
  </si>
  <si>
    <t>HOJA DE TRABAJO</t>
  </si>
  <si>
    <t>Hoja de Trabajo [resumen]</t>
  </si>
  <si>
    <t>Activo [resumen]</t>
  </si>
  <si>
    <t>Activo Corriente [resumen]</t>
  </si>
  <si>
    <t>11 Disponible (CP) [resumen]</t>
  </si>
  <si>
    <t>1105 Caja (CP)</t>
  </si>
  <si>
    <t>1110 Bancos (CP)</t>
  </si>
  <si>
    <t>1115 Remesas En Tránsito (CP)</t>
  </si>
  <si>
    <t>1120 Cuentas De Ahorro (CP)</t>
  </si>
  <si>
    <t>1125 Fondos (CP)</t>
  </si>
  <si>
    <t>11 Disponible (CP)</t>
  </si>
  <si>
    <t>12 Inversiones (CP) [resumen]</t>
  </si>
  <si>
    <t>Reclasificación</t>
  </si>
  <si>
    <t>2. ESTADO DE SITUACIÓN FINANCIERA DE APERTURA</t>
  </si>
  <si>
    <t>13 Deudores (CP) [resumen]</t>
  </si>
  <si>
    <t>1305 Clientes (CP)</t>
  </si>
  <si>
    <t>1310 Cuentas Corrientes Comerciales (CP)</t>
  </si>
  <si>
    <t>1315 Cuentas Por Cobrar A Casa Matriz (CP)</t>
  </si>
  <si>
    <t>1320 Cuentas Por Cobrar A Vinculados Económicos (CP)</t>
  </si>
  <si>
    <t>1323 Cuentas Por Cobrar A Directores (CP)</t>
  </si>
  <si>
    <t>1325 Cuentas Por Cobrar A Socios Y Accionistas (CP)</t>
  </si>
  <si>
    <t>1328 Aportes Por Cobrar (CP)</t>
  </si>
  <si>
    <t>1330 Anticipos Y Avances (CP)</t>
  </si>
  <si>
    <t>1332 Cuentas De Operación Conjunta (CP)</t>
  </si>
  <si>
    <t>1335 Depósitos (CP)</t>
  </si>
  <si>
    <t>1340 Promesas De Compraventa (CP)</t>
  </si>
  <si>
    <t>1345 Ingresos Por Cobrar (CP)</t>
  </si>
  <si>
    <t>1350 Retención Sobre Contratos (CP)</t>
  </si>
  <si>
    <t>1355 Anticipo De Imptos. Y Contrib.O Saldos A Favor (CP)</t>
  </si>
  <si>
    <t>1360 Reclamaciones (CP)</t>
  </si>
  <si>
    <t>1365 Cuentas Por Cobrar A Trabajadores (CP)</t>
  </si>
  <si>
    <t>1370 Préstamos A Particulares (CP)</t>
  </si>
  <si>
    <t>1380 Deudores Varios (CP)</t>
  </si>
  <si>
    <t>1385 Derechos De Recomp. De Cart. Negociada (CP)</t>
  </si>
  <si>
    <t>1390 Deudas De Difícil Cobro (CP)</t>
  </si>
  <si>
    <t>1399 Provisiones  (CP)</t>
  </si>
  <si>
    <t>13 Subtotal Deudores (CP)</t>
  </si>
  <si>
    <t>Deterioro por impago-Clientes</t>
  </si>
  <si>
    <t>Provisión General de cartera (PCGA anterior)</t>
  </si>
  <si>
    <t>Ajuste por error</t>
  </si>
  <si>
    <t>Clientes</t>
  </si>
  <si>
    <t>Propiedad planta y equipo</t>
  </si>
  <si>
    <t>DESCRIPCION</t>
  </si>
  <si>
    <t>( 36 ) SALDOS AL FINAL DEL PRESENTE EJERCICIO</t>
  </si>
  <si>
    <t>( 40 ) DEPRECIACION AMORTIZACION AGOTAMIENTO ACUMULADO EN MILES $</t>
  </si>
  <si>
    <t>( 48 ) VALORIZACION EN MILES $</t>
  </si>
  <si>
    <t>( 52 ) PROVISION EN MILES $</t>
  </si>
  <si>
    <t>TERRENOS</t>
  </si>
  <si>
    <t>CONSTRUCCIONES EN CURSO</t>
  </si>
  <si>
    <t>MAQUINARIA Y EQUIPOS EN MONTAJE</t>
  </si>
  <si>
    <t>CONSTRUCCIONES Y EDIFICACIONES</t>
  </si>
  <si>
    <t>MAQUINARIA Y EQUIPO</t>
  </si>
  <si>
    <t>EQUIPO DE OFICINA</t>
  </si>
  <si>
    <t>FLOTA Y EQUIPO DE TRANSPORTE</t>
  </si>
  <si>
    <t>PROPIEDADES, PLANTA Y EQUIPO EN TRANSITO</t>
  </si>
  <si>
    <t>Activo No Corriente [resumen]</t>
  </si>
  <si>
    <t>12 Inversiones (LP) [resumen]</t>
  </si>
  <si>
    <t>15 Propiedades Planta Y Equipo (LP) [resumen]</t>
  </si>
  <si>
    <t>19 Valorizaciones (LP) [resumen]</t>
  </si>
  <si>
    <t>1910 De Propiedades Planta Y Equipo (LP)</t>
  </si>
  <si>
    <t>19 Subtotal Valorizaciones (LP)</t>
  </si>
  <si>
    <t>EQUIPO DE COMPUTACION Y COMUNICACIÓN</t>
  </si>
  <si>
    <t>Terrenos y construcciones y edificaciones</t>
  </si>
  <si>
    <t>Terreno</t>
  </si>
  <si>
    <t>Construcciones y edificaciones</t>
  </si>
  <si>
    <t>Costo bruto</t>
  </si>
  <si>
    <t>Depreciacion Acumulada</t>
  </si>
  <si>
    <t>Valorizaciones</t>
  </si>
  <si>
    <t>Provision</t>
  </si>
  <si>
    <t>Neto</t>
  </si>
  <si>
    <t>Total valor en libros</t>
  </si>
  <si>
    <t>Ajuste</t>
  </si>
  <si>
    <t>Provision (Construcciones y edificaciones)</t>
  </si>
  <si>
    <t>Politicas a aplicar en la fecha de transicion con NIIF</t>
  </si>
  <si>
    <t xml:space="preserve">Costo terreno </t>
  </si>
  <si>
    <t>Costo construccion</t>
  </si>
  <si>
    <t>Propiedad planta y equipo (costo atribuido)</t>
  </si>
  <si>
    <t>Propiedad planta y equipo - Terrenos</t>
  </si>
  <si>
    <t>Propiedad planta y equipo - Construcciones y edificaciones</t>
  </si>
  <si>
    <t>Depreciacion Acumulada - Construcciones y edificaciones</t>
  </si>
  <si>
    <t>***Este ajuste no afecta la conciliacion patrimonial ya que es igual al superavit por valorizaciones</t>
  </si>
  <si>
    <t>Valorizaciones (terrenos y edificaciones)</t>
  </si>
  <si>
    <t>Superavit por valorizaciones (terrenos y edificaciones)</t>
  </si>
  <si>
    <t>Activos restantes</t>
  </si>
  <si>
    <t>Valorizaciones  (maquinaria, equipo de of y equipo de comput)</t>
  </si>
  <si>
    <t>Superavit por valorizaciones  (maquinaria, equipo de of y equipo de comput)</t>
  </si>
  <si>
    <t>Propiedad planta y equipo (NIIF)</t>
  </si>
  <si>
    <t>Ajuste de propiedad planta y equipo reconocido por costo y modelo del costo</t>
  </si>
  <si>
    <t>para:</t>
  </si>
  <si>
    <t>Construcciones en curso</t>
  </si>
  <si>
    <t>Fecha prestamo</t>
  </si>
  <si>
    <t>Fecha de vencimiento</t>
  </si>
  <si>
    <t>Tasa</t>
  </si>
  <si>
    <t>Valor USD</t>
  </si>
  <si>
    <t>Cuota</t>
  </si>
  <si>
    <t>Mensual</t>
  </si>
  <si>
    <t>Patrimonio [resumen]</t>
  </si>
  <si>
    <t>31 Capital Social  [resumen]</t>
  </si>
  <si>
    <t>3105 Capital Suscrito Y Pagado</t>
  </si>
  <si>
    <t>3115 Aportes Sociales</t>
  </si>
  <si>
    <t>3120 Capital Asignado</t>
  </si>
  <si>
    <t>3125 Inversión Suplementaria Al Capital Asignado</t>
  </si>
  <si>
    <t>3130 Capital De Personas Naturales</t>
  </si>
  <si>
    <t>3135 Aportes Del Estado</t>
  </si>
  <si>
    <t>3140 Fondo Social</t>
  </si>
  <si>
    <t>31 Subtotal  Capital Social</t>
  </si>
  <si>
    <t>32 Superávit De Capital</t>
  </si>
  <si>
    <t>3205 Prima En Coloc.Acc,Cuotas O Partes De Int. Social</t>
  </si>
  <si>
    <t>3210 Donaciones</t>
  </si>
  <si>
    <t>3215 Crédito Mercantil</t>
  </si>
  <si>
    <t>3220 Know How</t>
  </si>
  <si>
    <t>3225 Superávit Método De Participación</t>
  </si>
  <si>
    <t>32 Subtotal Superávit De Capital</t>
  </si>
  <si>
    <t>33 Reservas</t>
  </si>
  <si>
    <t>34 Revalorización Del Patrimonio</t>
  </si>
  <si>
    <t>35 Dividen. O Partc. Decret. En Acc.O Cuotas</t>
  </si>
  <si>
    <t>36 Resultados Del Ejercicio</t>
  </si>
  <si>
    <t>37 Resultados De Ejercicios Anteriores</t>
  </si>
  <si>
    <t>3705 Utilidades Acumuladas</t>
  </si>
  <si>
    <t>3710 Pérdidas Acumuladas</t>
  </si>
  <si>
    <t>37 Subtotal Resultados De Ejercicios Anteriores</t>
  </si>
  <si>
    <t>38 Superávit Por Valorizaciones</t>
  </si>
  <si>
    <t>Total Patrimonio</t>
  </si>
  <si>
    <t>EA</t>
  </si>
  <si>
    <t>Periodo</t>
  </si>
  <si>
    <t>Saldo Inicial</t>
  </si>
  <si>
    <t>Pago</t>
  </si>
  <si>
    <t xml:space="preserve">Intereses </t>
  </si>
  <si>
    <t>Tasa mensual al cierre</t>
  </si>
  <si>
    <t>Intereses en pesos</t>
  </si>
  <si>
    <t>Amortizacion</t>
  </si>
  <si>
    <t>Saldo Final</t>
  </si>
  <si>
    <t xml:space="preserve">Intereses pagados </t>
  </si>
  <si>
    <t>14 Inventarios (CP)  [resumen]</t>
  </si>
  <si>
    <t>1405 Materias Primas (CP)</t>
  </si>
  <si>
    <t>1410 Productos En Proceso (CP)</t>
  </si>
  <si>
    <t>1415 Obras De Construc. En Curso (CP)</t>
  </si>
  <si>
    <t>1417 Obras De Urbanismo (CP)</t>
  </si>
  <si>
    <t>1420 Contratos En Ejecución (CP)</t>
  </si>
  <si>
    <t>1425 Cultivos En Desarrollo (CP)</t>
  </si>
  <si>
    <t>1428 Plantaciones Agrícolas (CP)</t>
  </si>
  <si>
    <t>1430 Productos Terminados (CP)</t>
  </si>
  <si>
    <t>1435 M/Cías No Fabricadas Por La Emp. (CP)</t>
  </si>
  <si>
    <t>1440 Bienes Raíces Para La Venta (CP)</t>
  </si>
  <si>
    <t>1445 Semovientes (CP)</t>
  </si>
  <si>
    <t>1450 Terrenos (CP)</t>
  </si>
  <si>
    <t>1455 Materiales, Repuestos Y Accesorios (CP)</t>
  </si>
  <si>
    <t>1460 Envases Y Empaques (CP)</t>
  </si>
  <si>
    <t>1465 Inventarios En Tránsito (CP)</t>
  </si>
  <si>
    <t>1499 Provisiones (CP)</t>
  </si>
  <si>
    <t>14 Subtotal Inventarios  (CP)</t>
  </si>
  <si>
    <t>17 Diferidos (CP) [resumen]</t>
  </si>
  <si>
    <t>1705 Gastos Pagados Por Anticipado (CP)</t>
  </si>
  <si>
    <t>1710 Cargos Diferidos (CP)</t>
  </si>
  <si>
    <t>1715 Costos De Exploración Por Amortizar (CP)</t>
  </si>
  <si>
    <t>1720 Costos De Explotación Y Desarrollo (CP)</t>
  </si>
  <si>
    <t>1730 Cargos Por Corrección Monetaria Diferida (CP)</t>
  </si>
  <si>
    <t>1798 Amortización Acumulada (CP)</t>
  </si>
  <si>
    <t>17 Subtotal Diferido (CP)</t>
  </si>
  <si>
    <t>Total Activo Corriente</t>
  </si>
  <si>
    <t>13 Deudores A Largo Plazo (LP) [resumen]</t>
  </si>
  <si>
    <t>1305 Clientes (LP)</t>
  </si>
  <si>
    <t>1310 Cuentas Corrientes Comerciales (LP)</t>
  </si>
  <si>
    <t>1315 Cuentas Por Cobrar A Casa Matriz (LP)</t>
  </si>
  <si>
    <t>1320 Cuentas Por Cobrar A Vinculados Económ. (LP)</t>
  </si>
  <si>
    <t>1323 Cuentas Por Cobrar A Directores (LP)</t>
  </si>
  <si>
    <t>1325 Cuentas Por Cobrar A Socios Y Accionistas (LP)</t>
  </si>
  <si>
    <t>1330 Anticipos Y Avances (LP)</t>
  </si>
  <si>
    <t>1332 Cuentas De Operación Conjunta (LP)</t>
  </si>
  <si>
    <t>1335 Depósitos (LP)</t>
  </si>
  <si>
    <t>1340 Promesas De Compraventa (LP)</t>
  </si>
  <si>
    <t>1345 Ingresos Por Cobrar (LP)</t>
  </si>
  <si>
    <t>1350 Retención Sobre Contratos (LP)</t>
  </si>
  <si>
    <t>1355 Anticipo De Imptos.Y Contrib.O Saldos A Favor (LP)</t>
  </si>
  <si>
    <t>1360 Reclamaciones (LP)</t>
  </si>
  <si>
    <t>1365 Cuentas Por Cobrar A Trabajadores (LP)</t>
  </si>
  <si>
    <t>1370 Préstamos A Particulares (LP)</t>
  </si>
  <si>
    <t>1380 Deudores Varios (LP)</t>
  </si>
  <si>
    <t>1385 Derechos De Recomp. De Cart.Negociada (LP)</t>
  </si>
  <si>
    <t>1390 Deudas De Difícil Cobro (LP)</t>
  </si>
  <si>
    <t>1399 Provisiones (LP)</t>
  </si>
  <si>
    <t>13 Subtotal  Deudores A Largo Plazo (LP)</t>
  </si>
  <si>
    <t>16 Intangibles (LP) [resumen]</t>
  </si>
  <si>
    <t>1605 Crédito Mercantil (LP)</t>
  </si>
  <si>
    <t>1610 Marcas (LP)</t>
  </si>
  <si>
    <t>1615 Patentes (LP)</t>
  </si>
  <si>
    <t>1620 Concesiones Y Franquicias (LP)</t>
  </si>
  <si>
    <t>1625 Derechos (LP)</t>
  </si>
  <si>
    <t>1630 Know How (LP)</t>
  </si>
  <si>
    <t>1635 Licencias (LP)</t>
  </si>
  <si>
    <t>1698 Amortización Acumulada (LP)</t>
  </si>
  <si>
    <t>1699 Provisiones (LP)</t>
  </si>
  <si>
    <t>16 Subtotal Intangibles (LP)</t>
  </si>
  <si>
    <t>17 Diferidos (LP) [resumen]</t>
  </si>
  <si>
    <t>1705 Gastos Pagados Por Anticipado (LP)</t>
  </si>
  <si>
    <t>1710 Cargos Diferidos (LP)</t>
  </si>
  <si>
    <t>1715 Costos De Exploración Por Amortizar (LP)</t>
  </si>
  <si>
    <t>1720 Costos De Explotación Y Desarrollo (LP)</t>
  </si>
  <si>
    <t>1730 Cargos Por Corrección Monetaria Diferida (LP)</t>
  </si>
  <si>
    <t>1798 Amortización Acumulada (LP)</t>
  </si>
  <si>
    <t>17 Subtotal  Diferidos (LP)</t>
  </si>
  <si>
    <t>Cargos diferidos</t>
  </si>
  <si>
    <t>Activos intangibles distintos de la plusvalia ( patentes)</t>
  </si>
  <si>
    <t>Intangibles</t>
  </si>
  <si>
    <t>Amortización acumulada</t>
  </si>
  <si>
    <t>Diferidos</t>
  </si>
  <si>
    <t>CARGOS DIFERIDOS</t>
  </si>
  <si>
    <t>Conceptos varios (elementos cafeteria, utiles, papeleria)</t>
  </si>
  <si>
    <t>Programas computador</t>
  </si>
  <si>
    <t>Licencias</t>
  </si>
  <si>
    <t xml:space="preserve">Activos intangibles distintos de la plusvalia </t>
  </si>
  <si>
    <t>18 Otros Activos (LP) [resumen]</t>
  </si>
  <si>
    <t>1805 Bienes De Arte Y Cultura (LP)</t>
  </si>
  <si>
    <t>1895 Diversos (LP)</t>
  </si>
  <si>
    <t>1899 Provisiones (LP)</t>
  </si>
  <si>
    <t>18 Subtotal Otros Activos (LP)</t>
  </si>
  <si>
    <t>1905 De Inversiones (LP)</t>
  </si>
  <si>
    <t>1995 De Otros Activos (LP)</t>
  </si>
  <si>
    <t>Total Activo No Corriente</t>
  </si>
  <si>
    <t>Total Activo</t>
  </si>
  <si>
    <t>Pasivo [resumen]</t>
  </si>
  <si>
    <t>Pasivo Corriente [resumen]</t>
  </si>
  <si>
    <t>21 Obligaciones Financieras (CP) [resumen]</t>
  </si>
  <si>
    <t>22 Proveedores (CP) [resumen]</t>
  </si>
  <si>
    <t>23 Cuentas Por Pagar (CP) [resumen]</t>
  </si>
  <si>
    <t>2305 Cuentas Corrientes Comerciales (CP)</t>
  </si>
  <si>
    <t>2310 A Casa Matriz (CP)</t>
  </si>
  <si>
    <t>2315 A Compañías Vinculadas (CP)</t>
  </si>
  <si>
    <t>2320 A Contratistas (CP)</t>
  </si>
  <si>
    <t>2330 Ordenes De Compra Por Utilizar (CP)</t>
  </si>
  <si>
    <t>2335 Costos Y Gastos Por Pagar (CP)</t>
  </si>
  <si>
    <t>2340 Instalamentos Por Pagar (CP)</t>
  </si>
  <si>
    <t>2345 Acreedores Oficiales (CP)</t>
  </si>
  <si>
    <t>2350 Regalías Por Pagar (CP)</t>
  </si>
  <si>
    <t>2355 Deudas Con Accionistas O Socios (CP)</t>
  </si>
  <si>
    <t>2357 Deudas Con Directores (CP)</t>
  </si>
  <si>
    <t>2360 Dividendos O Participaciones Por Pagar (CP)</t>
  </si>
  <si>
    <t>2365 Retención En La Fuente (CP)</t>
  </si>
  <si>
    <t>2367 Impuesto A Las Ventas Retenido (CP)</t>
  </si>
  <si>
    <t>2368 Impuesto De Industria Y Comercio Retenido (CP)</t>
  </si>
  <si>
    <t>2370 Retenciones Y Aportes De Nómina (CP)</t>
  </si>
  <si>
    <t>2375 Cuotas Por Devolver</t>
  </si>
  <si>
    <t>2380 Acreedores  (CP)</t>
  </si>
  <si>
    <t>23 Subtotal Cuentas Por Pagar (CP)</t>
  </si>
  <si>
    <t>24 Impuestos Gravámenes Y Tasas (CP)</t>
  </si>
  <si>
    <t>25 Obligaciones Laborales (CP)</t>
  </si>
  <si>
    <t>26 Pasivos Estimados Y Provisiones (CP) [resumen]</t>
  </si>
  <si>
    <t>2605 Para Costos Y Gastos (CP)</t>
  </si>
  <si>
    <t>2610 Para Obligaciones Laborales (CP)</t>
  </si>
  <si>
    <t>2615 Para Obligaciones Fiscales (CP)</t>
  </si>
  <si>
    <t>2620 Pensiones De Jubilación (CP)</t>
  </si>
  <si>
    <t>2625 Para Obras De Urbanismo (CP)</t>
  </si>
  <si>
    <t>2630 Para Mantenimiento Y Reparaciones (CP)</t>
  </si>
  <si>
    <t>2635 Para Contingencias (CP)</t>
  </si>
  <si>
    <t>2640 Para Obligaciones De Garantías (CP)</t>
  </si>
  <si>
    <t>2695 Provisiones Diversas  (CP)</t>
  </si>
  <si>
    <t>26 Subtotal Pasivos Estimad. Y Provis. (CP)</t>
  </si>
  <si>
    <t>27 Diferidos (CP)</t>
  </si>
  <si>
    <t>28 Otros Pasivos [resumen]</t>
  </si>
  <si>
    <t>2805 Anticipos Y Avances Recibidos (CP)</t>
  </si>
  <si>
    <t>2810 Depósitos Recibidos (CP)</t>
  </si>
  <si>
    <t>2815 Ingresos Recibidos Para Terceros (CP)</t>
  </si>
  <si>
    <t>2820 Cuentas De Operación Conjunta (CP)</t>
  </si>
  <si>
    <t>2825 Retenciones A Terceros Sobre Contratos</t>
  </si>
  <si>
    <t>2830 Embargos Judiciales (CP)</t>
  </si>
  <si>
    <t>2835 Acreedores Del Sistema (CP)</t>
  </si>
  <si>
    <t>2840 Cuentas En Participación (CP)</t>
  </si>
  <si>
    <t>2895 Diversos (CP)</t>
  </si>
  <si>
    <t>28 Subtotal  Otros Pasivos (CP)</t>
  </si>
  <si>
    <t>29 Bonos Y Papeles Comerciales (CP) [resumen]</t>
  </si>
  <si>
    <t>2905 Bonos En Circulación (CP)</t>
  </si>
  <si>
    <t>2910 Bonos Obligator. Convertibles En Acciones (CP)</t>
  </si>
  <si>
    <t>2915 Papeles Comerciales (CP)</t>
  </si>
  <si>
    <t>2920 Bonos Pensionales (CP)</t>
  </si>
  <si>
    <t>2925 Títulos Pensionales (CP)</t>
  </si>
  <si>
    <t>29 Subtotal Bonos Y Papeles Comercia. (CP)</t>
  </si>
  <si>
    <t>Total Pasivo Corriente</t>
  </si>
  <si>
    <t>Pasivo No Corriente [resumen]</t>
  </si>
  <si>
    <t>21 Obligaciones Financieras (LP)</t>
  </si>
  <si>
    <t>22 Proveedores  (LP)</t>
  </si>
  <si>
    <t>23 Cuentas Por Pagar (LP) [resumen]</t>
  </si>
  <si>
    <t>2305 Cuentas Corrientes Comerciales (LP)</t>
  </si>
  <si>
    <t>2310 A Casa Matriz (LP)</t>
  </si>
  <si>
    <t>2315 A Compañías Vinculadas (LP)</t>
  </si>
  <si>
    <t>2320 A Contratistas (LP)</t>
  </si>
  <si>
    <t>2335 Costos Y Gastos Por Pagar (LP)</t>
  </si>
  <si>
    <t>2345 Acreedores Oficiales (LP)</t>
  </si>
  <si>
    <t>2350 Regalías Por Pagar (LP)</t>
  </si>
  <si>
    <t>2355 Deudas Con Accionistas O Socios (LP)</t>
  </si>
  <si>
    <t>2357 Deudas Con Directores (LP)</t>
  </si>
  <si>
    <t>2360 Dividendos O Participaciones Por Pagar (LP)</t>
  </si>
  <si>
    <t>2375 Cuotas Por Devolver (LP)</t>
  </si>
  <si>
    <t>2380 Acreedores Varios (LP)</t>
  </si>
  <si>
    <t>23 Subtotal Cuentas Por Pagar (LP)</t>
  </si>
  <si>
    <t>24 Impuestos Gravámenes Y Tasas  (LP)</t>
  </si>
  <si>
    <t>25 Obligaciones Laborales (LP)</t>
  </si>
  <si>
    <t>26 Pasivos Estimados Y Provisiones (LP) [resumen]</t>
  </si>
  <si>
    <t>2605 Para Costos Y Gastos (LP)</t>
  </si>
  <si>
    <t>2610 Para Obligaciones Laborales (LP)</t>
  </si>
  <si>
    <t>2615 Para Obligaciones Fiscales (LP)</t>
  </si>
  <si>
    <t>2620 Pensiones De Jubilación  (LP)</t>
  </si>
  <si>
    <t>2625 Para Obras De Urbanismo (LP)</t>
  </si>
  <si>
    <t>2635 Para Contingencias (LP)</t>
  </si>
  <si>
    <t>2640 Para Obligaciones De Garantías (LP)</t>
  </si>
  <si>
    <t>2695 Provisiones Diversas (LP)</t>
  </si>
  <si>
    <t>26 Subtotal Pasivos Estimad. Y Provis. (LP)</t>
  </si>
  <si>
    <t>27 Diferidos (LP)</t>
  </si>
  <si>
    <t>2705 Ingresos Recibidos Por Anticipado (LP)</t>
  </si>
  <si>
    <t>2710 Abonos Diferidos (LP)</t>
  </si>
  <si>
    <t>2715 Utilidad Diferida En Ventas A Plazos (LP)</t>
  </si>
  <si>
    <t>2720 Crédito Por Corrección Monetaria Diferida (LP)</t>
  </si>
  <si>
    <t>2725 Impuestos Diferidos (LP)</t>
  </si>
  <si>
    <t>27 Subtotal Diferidos (LP)</t>
  </si>
  <si>
    <t>28 Otros Pasivos (LP) [resumen]</t>
  </si>
  <si>
    <t>2805 Avances Y Anticipos Recibidos (LP)</t>
  </si>
  <si>
    <t>2810 Depósitos Recibidos (LP)</t>
  </si>
  <si>
    <t>2815 Ingresos Recibidos Para Terceros (LP)</t>
  </si>
  <si>
    <t>2820 Cuentas De Operación Conjunta (LP)</t>
  </si>
  <si>
    <t>2825 Retenciones A Terceros Sobre Contratos (LP)</t>
  </si>
  <si>
    <t>2835 Acreedores Del Sistema  (LP)</t>
  </si>
  <si>
    <t>2840 Cuentas En Participación (LP)</t>
  </si>
  <si>
    <t>2895 Diversos (LP)</t>
  </si>
  <si>
    <t>28 Subtotal Otros Pasivos (LP)</t>
  </si>
  <si>
    <t>29 Bonos Y Papeles Comerciales (LP) [resumen]</t>
  </si>
  <si>
    <t>2905 Bonos En Circulación (LP)</t>
  </si>
  <si>
    <t>2910 Bonos Obligator. Convertibles En Acciones (LP)</t>
  </si>
  <si>
    <t>2915 Papeles Comerciales (LP)</t>
  </si>
  <si>
    <t>2920 Bonos Pensionales  (LP)</t>
  </si>
  <si>
    <t>2925 Títulos Pensionales  (LP)</t>
  </si>
  <si>
    <t>29 Subtotal Bonos Y Papeles Comerciales (LP)</t>
  </si>
  <si>
    <t>Total Pasivo No Corriente</t>
  </si>
  <si>
    <t>Total Pasivo</t>
  </si>
  <si>
    <t>Total Pasivo Y Patrimonio</t>
  </si>
  <si>
    <t>Reserva Legal</t>
  </si>
  <si>
    <t>Reserva para readquisicion de acciones</t>
  </si>
  <si>
    <t>Acciones propias readquiridas</t>
  </si>
  <si>
    <t>Cuentas de Orden Deudoras</t>
  </si>
  <si>
    <t>81 Derechos Contingentes</t>
  </si>
  <si>
    <t>82 Deudoras Fiscales</t>
  </si>
  <si>
    <t>83 Deudoras De Control</t>
  </si>
  <si>
    <t>9 Cuentas De Orden Acreedoras Por Contra</t>
  </si>
  <si>
    <t>Cuentas de Orden Acreedoras</t>
  </si>
  <si>
    <t>91 Responsabilidades Contingentes</t>
  </si>
  <si>
    <t>92 Acreedoras Fiscales</t>
  </si>
  <si>
    <t>93 Acreedoras De Control</t>
  </si>
  <si>
    <t>8 Ctas De Orden Deudoras Por Contra</t>
  </si>
  <si>
    <t>Acogiendo las disposiciones contenidas en los PCGA locales y basados en el Plan Único de Cuentas para Comerciantes (Decretos 2649 y 2650 de 1993), se presenta el disponible discriminando su valor en los rubros de Caja, Bancos, Cuentas de Ahorro y Fondos. Bajo el nuevo marco de referencia esos rubros corresponden a efectivo y equivalentes de efectivo.
Adicionalmente la compañía reconoce derechos fiduciarios como inversiones a corto plazo que cumplen con el concepto de equivalentes de efectivo, es decir se tienen, más que para propósitos de inversión o similares, para cumplir los compromisos de pago a corto plazo.</t>
  </si>
  <si>
    <t xml:space="preserve">Haciendo uso de las exenciones una vez clasificados los activos por clases, para los bienes inmuebles se utilizó en el reconocimiento inicial el costo atribuido y en su valuación posterior se utilizará el modelo de revaluación, los demás activos serán reconocidos por su costo y en la valuación posterior se utilizará el modelo de costo.   
En el caso de las construcciones en curso en tanto califiquen, por extensión del tiempo de puesta en operación y por los montos de inversión involucrados, como activos aptos, se capitalizaran los intereses que se asocien con su financiación directa. </t>
  </si>
  <si>
    <t>COSTO</t>
  </si>
  <si>
    <t xml:space="preserve">COSTO ATRIBUIDO EN INMUEBLES / COSTO PARA LOS ACTIVOS RESTANTES </t>
  </si>
  <si>
    <t xml:space="preserve">COSTO </t>
  </si>
  <si>
    <t xml:space="preserve">MODELO DE REVALUACIÓN INMUEBLES / MODELO DEL COSTO ACTIVOS RESTANTES </t>
  </si>
  <si>
    <t>1. PRINCIPIOS LOCALES PUC Y 2649 DE 1993</t>
  </si>
  <si>
    <t>Ganancias acumuladas(Superavit por revaluacion***)</t>
  </si>
  <si>
    <t xml:space="preserve">reservas </t>
  </si>
  <si>
    <t xml:space="preserve">2649 y puc </t>
  </si>
  <si>
    <t xml:space="preserve">Acciones Propias en Cartera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</si>
</sst>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;[Red]\-&quot;$&quot;#,##0.00"/>
    <numFmt numFmtId="167" formatCode="0.000%"/>
    <numFmt numFmtId="168" formatCode="_(* #,##0.00_);_(* \(#,##0.00\);_(* \-??_);_(@_)"/>
    <numFmt numFmtId="169" formatCode="_(* #,##0_);_(* \(#,##0\);_(* \-??_);_(@_)"/>
    <numFmt numFmtId="170" formatCode="&quot;$&quot;\ #,##0.00;[Red]&quot;$&quot;\ #,##0.00"/>
    <numFmt numFmtId="171" formatCode="_(&quot;$&quot;\ * #,##0.0_);_(&quot;$&quot;\ * \(#,##0.0\);_(&quot;$&quot;\ * &quot;-&quot;??_);_(@_)"/>
    <numFmt numFmtId="172" formatCode="_(&quot;$&quot;\ * #,##0_);_(&quot;$&quot;\ * \(#,##0\);_(&quot;$&quot;\ * &quot;-&quot;??_);_(@_)"/>
    <numFmt numFmtId="173" formatCode="0.0%"/>
    <numFmt numFmtId="174" formatCode="_(* #,##0.000_);_(* \(#,##0.000\);_(* &quot;-&quot;??_);_(@_)"/>
    <numFmt numFmtId="175" formatCode="_(* #,##0.0000_);_(* \(#,##0.0000\);_(* &quot;-&quot;??_);_(@_)"/>
  </numFmts>
  <fonts count="59">
    <font>
      <sz val="11"/>
      <color indexed="8"/>
      <name val="Calibri"/>
      <family val="2"/>
    </font>
    <font>
      <sz val="9"/>
      <name val="Microsoft Sans Serif"/>
      <family val="0"/>
    </font>
    <font>
      <b/>
      <sz val="9"/>
      <name val="Microsoft Sans Serif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0"/>
      <color indexed="9"/>
      <name val="Arial"/>
      <family val="2"/>
    </font>
    <font>
      <u val="single"/>
      <sz val="12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darkDown">
        <fgColor rgb="FF000000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Down">
        <fgColor rgb="FF000000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21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21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1" xfId="0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0" borderId="14" xfId="0" applyBorder="1" applyAlignment="1">
      <alignment/>
    </xf>
    <xf numFmtId="0" fontId="51" fillId="35" borderId="12" xfId="0" applyFont="1" applyFill="1" applyBorder="1" applyAlignment="1">
      <alignment horizontal="center"/>
    </xf>
    <xf numFmtId="3" fontId="51" fillId="35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21" fillId="36" borderId="12" xfId="0" applyNumberFormat="1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21" borderId="10" xfId="46" applyNumberFormat="1" applyFont="1" applyFill="1" applyBorder="1" applyAlignment="1">
      <alignment/>
    </xf>
    <xf numFmtId="165" fontId="0" fillId="0" borderId="11" xfId="46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21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165" fontId="0" fillId="0" borderId="14" xfId="46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1" borderId="12" xfId="0" applyFill="1" applyBorder="1" applyAlignment="1">
      <alignment/>
    </xf>
    <xf numFmtId="165" fontId="0" fillId="0" borderId="10" xfId="0" applyNumberFormat="1" applyBorder="1" applyAlignment="1">
      <alignment/>
    </xf>
    <xf numFmtId="165" fontId="0" fillId="21" borderId="11" xfId="0" applyNumberFormat="1" applyFill="1" applyBorder="1" applyAlignment="1">
      <alignment/>
    </xf>
    <xf numFmtId="165" fontId="0" fillId="0" borderId="12" xfId="46" applyNumberFormat="1" applyFont="1" applyBorder="1" applyAlignment="1">
      <alignment/>
    </xf>
    <xf numFmtId="165" fontId="0" fillId="21" borderId="12" xfId="0" applyNumberFormat="1" applyFill="1" applyBorder="1" applyAlignment="1">
      <alignment/>
    </xf>
    <xf numFmtId="165" fontId="0" fillId="36" borderId="12" xfId="46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54" fillId="0" borderId="15" xfId="0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horizontal="right" vertical="center" wrapText="1"/>
    </xf>
    <xf numFmtId="3" fontId="54" fillId="0" borderId="16" xfId="0" applyNumberFormat="1" applyFont="1" applyFill="1" applyBorder="1" applyAlignment="1">
      <alignment horizontal="right" vertical="center" wrapText="1"/>
    </xf>
    <xf numFmtId="0" fontId="54" fillId="0" borderId="17" xfId="0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3" fontId="54" fillId="0" borderId="17" xfId="0" applyNumberFormat="1" applyFont="1" applyFill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right" vertical="center" wrapText="1"/>
    </xf>
    <xf numFmtId="0" fontId="54" fillId="0" borderId="18" xfId="0" applyFont="1" applyFill="1" applyBorder="1" applyAlignment="1">
      <alignment horizontal="right" vertical="center" wrapText="1"/>
    </xf>
    <xf numFmtId="0" fontId="55" fillId="21" borderId="11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51" fillId="35" borderId="19" xfId="0" applyFont="1" applyFill="1" applyBorder="1" applyAlignment="1">
      <alignment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5" fontId="0" fillId="0" borderId="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19" fillId="0" borderId="0" xfId="0" applyNumberFormat="1" applyFont="1" applyBorder="1" applyAlignment="1">
      <alignment/>
    </xf>
    <xf numFmtId="165" fontId="0" fillId="0" borderId="12" xfId="46" applyNumberFormat="1" applyFont="1" applyFill="1" applyBorder="1" applyAlignment="1">
      <alignment/>
    </xf>
    <xf numFmtId="165" fontId="0" fillId="0" borderId="12" xfId="46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3" fontId="0" fillId="21" borderId="11" xfId="0" applyNumberFormat="1" applyFill="1" applyBorder="1" applyAlignment="1">
      <alignment/>
    </xf>
    <xf numFmtId="43" fontId="0" fillId="0" borderId="10" xfId="46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46" applyNumberFormat="1" applyFont="1" applyBorder="1" applyAlignment="1">
      <alignment/>
    </xf>
    <xf numFmtId="0" fontId="2" fillId="32" borderId="14" xfId="0" applyFont="1" applyFill="1" applyBorder="1" applyAlignment="1">
      <alignment horizontal="left" vertical="top" wrapText="1"/>
    </xf>
    <xf numFmtId="165" fontId="0" fillId="21" borderId="11" xfId="46" applyNumberFormat="1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165" fontId="0" fillId="34" borderId="12" xfId="46" applyNumberFormat="1" applyFont="1" applyFill="1" applyBorder="1" applyAlignment="1">
      <alignment/>
    </xf>
    <xf numFmtId="0" fontId="27" fillId="0" borderId="0" xfId="0" applyFont="1" applyAlignment="1">
      <alignment/>
    </xf>
    <xf numFmtId="44" fontId="0" fillId="0" borderId="0" xfId="48" applyFont="1" applyAlignment="1">
      <alignment/>
    </xf>
    <xf numFmtId="167" fontId="0" fillId="0" borderId="0" xfId="52" applyNumberFormat="1" applyFont="1" applyAlignment="1">
      <alignment/>
    </xf>
    <xf numFmtId="0" fontId="56" fillId="35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/>
    </xf>
    <xf numFmtId="44" fontId="0" fillId="0" borderId="12" xfId="48" applyFon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8" fontId="0" fillId="0" borderId="12" xfId="48" applyNumberFormat="1" applyFont="1" applyBorder="1" applyAlignment="1">
      <alignment/>
    </xf>
    <xf numFmtId="169" fontId="0" fillId="0" borderId="12" xfId="46" applyNumberFormat="1" applyBorder="1" applyAlignment="1">
      <alignment/>
    </xf>
    <xf numFmtId="166" fontId="34" fillId="0" borderId="12" xfId="0" applyNumberFormat="1" applyFont="1" applyBorder="1" applyAlignment="1">
      <alignment/>
    </xf>
    <xf numFmtId="172" fontId="0" fillId="37" borderId="21" xfId="0" applyNumberFormat="1" applyFill="1" applyBorder="1" applyAlignment="1">
      <alignment/>
    </xf>
    <xf numFmtId="165" fontId="0" fillId="36" borderId="12" xfId="46" applyNumberFormat="1" applyFont="1" applyFill="1" applyBorder="1" applyAlignment="1">
      <alignment vertical="center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65" fontId="0" fillId="0" borderId="12" xfId="46" applyNumberFormat="1" applyFont="1" applyFill="1" applyBorder="1" applyAlignment="1">
      <alignment vertical="center"/>
    </xf>
    <xf numFmtId="165" fontId="0" fillId="0" borderId="12" xfId="46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54" fillId="0" borderId="0" xfId="0" applyNumberFormat="1" applyFont="1" applyBorder="1" applyAlignment="1">
      <alignment horizontal="right" wrapText="1"/>
    </xf>
    <xf numFmtId="169" fontId="21" fillId="0" borderId="0" xfId="46" applyNumberFormat="1" applyFont="1" applyAlignment="1">
      <alignment/>
    </xf>
    <xf numFmtId="165" fontId="0" fillId="21" borderId="10" xfId="0" applyNumberFormat="1" applyFill="1" applyBorder="1" applyAlignment="1">
      <alignment/>
    </xf>
    <xf numFmtId="0" fontId="0" fillId="21" borderId="14" xfId="0" applyFill="1" applyBorder="1" applyAlignment="1">
      <alignment/>
    </xf>
    <xf numFmtId="3" fontId="0" fillId="21" borderId="14" xfId="0" applyNumberFormat="1" applyFill="1" applyBorder="1" applyAlignment="1">
      <alignment/>
    </xf>
    <xf numFmtId="165" fontId="0" fillId="21" borderId="14" xfId="0" applyNumberFormat="1" applyFill="1" applyBorder="1" applyAlignment="1">
      <alignment/>
    </xf>
    <xf numFmtId="165" fontId="0" fillId="21" borderId="14" xfId="46" applyNumberFormat="1" applyFont="1" applyFill="1" applyBorder="1" applyAlignment="1">
      <alignment/>
    </xf>
    <xf numFmtId="0" fontId="55" fillId="21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165" fontId="0" fillId="0" borderId="11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21" borderId="10" xfId="46" applyNumberFormat="1" applyFont="1" applyFill="1" applyBorder="1" applyAlignment="1">
      <alignment/>
    </xf>
    <xf numFmtId="165" fontId="0" fillId="21" borderId="11" xfId="46" applyNumberFormat="1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5" fillId="21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65" fontId="1" fillId="33" borderId="12" xfId="0" applyNumberFormat="1" applyFont="1" applyFill="1" applyBorder="1" applyAlignment="1">
      <alignment horizontal="center" vertical="top" wrapText="1"/>
    </xf>
    <xf numFmtId="165" fontId="0" fillId="34" borderId="12" xfId="0" applyNumberFormat="1" applyFill="1" applyBorder="1" applyAlignment="1">
      <alignment/>
    </xf>
    <xf numFmtId="165" fontId="0" fillId="0" borderId="0" xfId="0" applyNumberFormat="1" applyAlignment="1">
      <alignment/>
    </xf>
    <xf numFmtId="10" fontId="0" fillId="0" borderId="10" xfId="52" applyNumberFormat="1" applyFont="1" applyBorder="1" applyAlignment="1">
      <alignment/>
    </xf>
    <xf numFmtId="0" fontId="0" fillId="21" borderId="10" xfId="0" applyFill="1" applyBorder="1" applyAlignment="1">
      <alignment wrapText="1"/>
    </xf>
    <xf numFmtId="0" fontId="0" fillId="21" borderId="10" xfId="0" applyFill="1" applyBorder="1" applyAlignment="1">
      <alignment horizontal="center" vertical="center" wrapText="1"/>
    </xf>
    <xf numFmtId="165" fontId="55" fillId="0" borderId="10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2" xfId="0" applyFill="1" applyBorder="1" applyAlignment="1">
      <alignment/>
    </xf>
    <xf numFmtId="0" fontId="0" fillId="38" borderId="10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2" fillId="32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center" wrapText="1"/>
    </xf>
    <xf numFmtId="165" fontId="0" fillId="21" borderId="10" xfId="46" applyNumberFormat="1" applyFont="1" applyFill="1" applyBorder="1" applyAlignment="1">
      <alignment vertical="center"/>
    </xf>
    <xf numFmtId="0" fontId="0" fillId="21" borderId="10" xfId="0" applyFill="1" applyBorder="1" applyAlignment="1">
      <alignment vertical="top" wrapText="1"/>
    </xf>
    <xf numFmtId="0" fontId="55" fillId="21" borderId="1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0" xfId="0" applyAlignment="1">
      <alignment horizontal="left"/>
    </xf>
    <xf numFmtId="165" fontId="19" fillId="0" borderId="24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51" fillId="35" borderId="23" xfId="0" applyFont="1" applyFill="1" applyBorder="1" applyAlignment="1">
      <alignment horizontal="center"/>
    </xf>
    <xf numFmtId="0" fontId="51" fillId="35" borderId="24" xfId="0" applyFont="1" applyFill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  <xf numFmtId="0" fontId="51" fillId="35" borderId="32" xfId="0" applyFont="1" applyFill="1" applyBorder="1" applyAlignment="1">
      <alignment horizontal="center"/>
    </xf>
    <xf numFmtId="0" fontId="51" fillId="35" borderId="30" xfId="0" applyFont="1" applyFill="1" applyBorder="1" applyAlignment="1">
      <alignment horizontal="center"/>
    </xf>
    <xf numFmtId="0" fontId="51" fillId="35" borderId="3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33" borderId="23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0" fillId="36" borderId="32" xfId="0" applyFill="1" applyBorder="1" applyAlignment="1">
      <alignment horizontal="left"/>
    </xf>
    <xf numFmtId="0" fontId="0" fillId="36" borderId="30" xfId="0" applyFill="1" applyBorder="1" applyAlignment="1">
      <alignment horizontal="left"/>
    </xf>
    <xf numFmtId="0" fontId="0" fillId="36" borderId="31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51" fillId="35" borderId="23" xfId="0" applyFont="1" applyFill="1" applyBorder="1" applyAlignment="1">
      <alignment horizontal="left"/>
    </xf>
    <xf numFmtId="0" fontId="51" fillId="35" borderId="24" xfId="0" applyFont="1" applyFill="1" applyBorder="1" applyAlignment="1">
      <alignment horizontal="left"/>
    </xf>
    <xf numFmtId="0" fontId="51" fillId="35" borderId="29" xfId="0" applyFont="1" applyFill="1" applyBorder="1" applyAlignment="1">
      <alignment horizontal="left"/>
    </xf>
    <xf numFmtId="0" fontId="0" fillId="36" borderId="32" xfId="0" applyFill="1" applyBorder="1" applyAlignment="1">
      <alignment horizontal="center" wrapText="1"/>
    </xf>
    <xf numFmtId="0" fontId="0" fillId="36" borderId="30" xfId="0" applyFill="1" applyBorder="1" applyAlignment="1">
      <alignment horizontal="center" wrapText="1"/>
    </xf>
    <xf numFmtId="0" fontId="0" fillId="36" borderId="31" xfId="0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0" fillId="36" borderId="32" xfId="0" applyFill="1" applyBorder="1" applyAlignment="1">
      <alignment horizontal="left" wrapText="1"/>
    </xf>
    <xf numFmtId="0" fontId="0" fillId="36" borderId="30" xfId="0" applyFill="1" applyBorder="1" applyAlignment="1">
      <alignment horizontal="left" wrapText="1"/>
    </xf>
    <xf numFmtId="0" fontId="0" fillId="36" borderId="31" xfId="0" applyFill="1" applyBorder="1" applyAlignment="1">
      <alignment horizontal="left" wrapText="1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56" fillId="35" borderId="32" xfId="0" applyFont="1" applyFill="1" applyBorder="1" applyAlignment="1">
      <alignment horizontal="center"/>
    </xf>
    <xf numFmtId="0" fontId="56" fillId="35" borderId="30" xfId="0" applyFont="1" applyFill="1" applyBorder="1" applyAlignment="1">
      <alignment horizontal="center"/>
    </xf>
    <xf numFmtId="0" fontId="56" fillId="35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33" xfId="0" applyFont="1" applyFill="1" applyBorder="1" applyAlignment="1">
      <alignment horizontal="center" vertical="center" wrapText="1"/>
    </xf>
    <xf numFmtId="0" fontId="51" fillId="35" borderId="3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9" borderId="32" xfId="0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0" fillId="9" borderId="31" xfId="0" applyFill="1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32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33" borderId="3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31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337"/>
  <sheetViews>
    <sheetView showGridLines="0" zoomScale="93" zoomScaleNormal="93" zoomScalePageLayoutView="0" workbookViewId="0" topLeftCell="B1">
      <selection activeCell="H4" sqref="H4"/>
    </sheetView>
  </sheetViews>
  <sheetFormatPr defaultColWidth="9.140625" defaultRowHeight="15"/>
  <cols>
    <col min="1" max="1" width="9.140625" style="0" hidden="1" customWidth="1"/>
    <col min="2" max="6" width="2.7109375" style="0" customWidth="1"/>
    <col min="7" max="7" width="50.00390625" style="0" customWidth="1"/>
    <col min="8" max="14" width="15.00390625" style="0" customWidth="1"/>
    <col min="15" max="15" width="16.00390625" style="291" bestFit="1" customWidth="1"/>
    <col min="16" max="16" width="15.00390625" style="0" customWidth="1"/>
  </cols>
  <sheetData>
    <row r="1" spans="8:16" ht="15">
      <c r="H1" s="325" t="s">
        <v>9</v>
      </c>
      <c r="I1" s="326"/>
      <c r="J1" s="326"/>
      <c r="K1" s="326"/>
      <c r="L1" s="326"/>
      <c r="M1" s="326"/>
      <c r="N1" s="326"/>
      <c r="O1" s="326"/>
      <c r="P1" s="327"/>
    </row>
    <row r="2" spans="2:16" ht="38.25">
      <c r="B2" s="145"/>
      <c r="C2" s="145"/>
      <c r="D2" s="145"/>
      <c r="E2" s="145"/>
      <c r="F2" s="145"/>
      <c r="G2" s="145"/>
      <c r="H2" s="284" t="s">
        <v>11</v>
      </c>
      <c r="I2" s="285" t="s">
        <v>12</v>
      </c>
      <c r="J2" s="284" t="s">
        <v>13</v>
      </c>
      <c r="K2" s="285" t="s">
        <v>14</v>
      </c>
      <c r="L2" s="284" t="s">
        <v>15</v>
      </c>
      <c r="M2" s="285" t="s">
        <v>16</v>
      </c>
      <c r="N2" s="284" t="s">
        <v>17</v>
      </c>
      <c r="O2" s="289" t="s">
        <v>18</v>
      </c>
      <c r="P2" s="284" t="s">
        <v>19</v>
      </c>
    </row>
    <row r="3" spans="2:16" ht="15">
      <c r="B3" s="328" t="s">
        <v>275</v>
      </c>
      <c r="C3" s="329"/>
      <c r="D3" s="329"/>
      <c r="E3" s="329"/>
      <c r="F3" s="329"/>
      <c r="G3" s="330"/>
      <c r="H3" s="147"/>
      <c r="I3" s="147"/>
      <c r="J3" s="147"/>
      <c r="K3" s="147"/>
      <c r="L3" s="147"/>
      <c r="M3" s="147"/>
      <c r="N3" s="147"/>
      <c r="O3" s="192"/>
      <c r="P3" s="147"/>
    </row>
    <row r="4" spans="2:16" ht="15">
      <c r="B4" s="181"/>
      <c r="C4" s="331" t="s">
        <v>276</v>
      </c>
      <c r="D4" s="332"/>
      <c r="E4" s="332"/>
      <c r="F4" s="332"/>
      <c r="G4" s="333"/>
      <c r="H4" s="146"/>
      <c r="I4" s="146"/>
      <c r="J4" s="146"/>
      <c r="K4" s="146"/>
      <c r="L4" s="146"/>
      <c r="M4" s="146"/>
      <c r="N4" s="146"/>
      <c r="O4" s="269"/>
      <c r="P4" s="146"/>
    </row>
    <row r="5" spans="2:16" ht="15">
      <c r="B5" s="181"/>
      <c r="C5" s="182"/>
      <c r="D5" s="328" t="s">
        <v>277</v>
      </c>
      <c r="E5" s="329"/>
      <c r="F5" s="329"/>
      <c r="G5" s="330"/>
      <c r="H5" s="147"/>
      <c r="I5" s="147"/>
      <c r="J5" s="147"/>
      <c r="K5" s="147"/>
      <c r="L5" s="147"/>
      <c r="M5" s="147"/>
      <c r="N5" s="147"/>
      <c r="O5" s="192"/>
      <c r="P5" s="147"/>
    </row>
    <row r="6" spans="2:16" ht="15">
      <c r="B6" s="181"/>
      <c r="C6" s="182"/>
      <c r="D6" s="181"/>
      <c r="E6" s="331" t="s">
        <v>278</v>
      </c>
      <c r="F6" s="332"/>
      <c r="G6" s="333"/>
      <c r="H6" s="286"/>
      <c r="I6" s="286"/>
      <c r="J6" s="286"/>
      <c r="K6" s="286"/>
      <c r="L6" s="286"/>
      <c r="M6" s="286"/>
      <c r="N6" s="286"/>
      <c r="O6" s="290"/>
      <c r="P6" s="286"/>
    </row>
    <row r="7" spans="2:16" ht="15">
      <c r="B7" s="181"/>
      <c r="C7" s="182"/>
      <c r="D7" s="181"/>
      <c r="E7" s="182"/>
      <c r="F7" s="334" t="s">
        <v>279</v>
      </c>
      <c r="G7" s="330"/>
      <c r="H7" s="278">
        <f>+EFECTIVO!G24</f>
        <v>6465</v>
      </c>
      <c r="I7" s="147"/>
      <c r="J7" s="192">
        <f>+H7</f>
        <v>6465</v>
      </c>
      <c r="K7" s="147"/>
      <c r="L7" s="147"/>
      <c r="M7" s="147"/>
      <c r="N7" s="147"/>
      <c r="O7" s="278">
        <f>+H7+I7-J7+K7-L7+M7-N7</f>
        <v>0</v>
      </c>
      <c r="P7" s="286"/>
    </row>
    <row r="8" spans="2:16" ht="15">
      <c r="B8" s="181"/>
      <c r="C8" s="182"/>
      <c r="D8" s="181"/>
      <c r="E8" s="182"/>
      <c r="F8" s="335" t="s">
        <v>280</v>
      </c>
      <c r="G8" s="333"/>
      <c r="H8" s="279">
        <f>+EFECTIVO!G25</f>
        <v>9317409</v>
      </c>
      <c r="I8" s="146"/>
      <c r="J8" s="269">
        <f>+H8</f>
        <v>9317409</v>
      </c>
      <c r="K8" s="146"/>
      <c r="L8" s="146"/>
      <c r="M8" s="146"/>
      <c r="N8" s="146"/>
      <c r="O8" s="279">
        <f aca="true" t="shared" si="0" ref="O8:O71">+H8+I8-J8+K8-L8+M8-N8</f>
        <v>0</v>
      </c>
      <c r="P8" s="146"/>
    </row>
    <row r="9" spans="2:16" ht="15">
      <c r="B9" s="181"/>
      <c r="C9" s="182"/>
      <c r="D9" s="181"/>
      <c r="E9" s="182"/>
      <c r="F9" s="334" t="s">
        <v>281</v>
      </c>
      <c r="G9" s="330"/>
      <c r="H9" s="278"/>
      <c r="I9" s="147"/>
      <c r="J9" s="147"/>
      <c r="K9" s="147"/>
      <c r="L9" s="147"/>
      <c r="M9" s="147"/>
      <c r="N9" s="147"/>
      <c r="O9" s="278">
        <f t="shared" si="0"/>
        <v>0</v>
      </c>
      <c r="P9" s="147"/>
    </row>
    <row r="10" spans="2:16" ht="15">
      <c r="B10" s="181"/>
      <c r="C10" s="182"/>
      <c r="D10" s="181"/>
      <c r="E10" s="182"/>
      <c r="F10" s="335" t="s">
        <v>282</v>
      </c>
      <c r="G10" s="333"/>
      <c r="H10" s="279">
        <f>+EFECTIVO!G27</f>
        <v>29081</v>
      </c>
      <c r="I10" s="146"/>
      <c r="J10" s="269">
        <f>+H10</f>
        <v>29081</v>
      </c>
      <c r="K10" s="146"/>
      <c r="L10" s="146"/>
      <c r="M10" s="146"/>
      <c r="N10" s="146"/>
      <c r="O10" s="279">
        <f t="shared" si="0"/>
        <v>0</v>
      </c>
      <c r="P10" s="146"/>
    </row>
    <row r="11" spans="2:16" ht="15">
      <c r="B11" s="181"/>
      <c r="C11" s="182"/>
      <c r="D11" s="181"/>
      <c r="E11" s="182"/>
      <c r="F11" s="334" t="s">
        <v>283</v>
      </c>
      <c r="G11" s="330"/>
      <c r="H11" s="278">
        <f>+EFECTIVO!G28</f>
        <v>76501</v>
      </c>
      <c r="I11" s="147"/>
      <c r="J11" s="192">
        <f>+H11</f>
        <v>76501</v>
      </c>
      <c r="K11" s="147"/>
      <c r="L11" s="147"/>
      <c r="M11" s="147"/>
      <c r="N11" s="147"/>
      <c r="O11" s="278">
        <f t="shared" si="0"/>
        <v>0</v>
      </c>
      <c r="P11" s="147"/>
    </row>
    <row r="12" spans="2:16" ht="15">
      <c r="B12" s="181"/>
      <c r="C12" s="182"/>
      <c r="D12" s="181"/>
      <c r="E12" s="236"/>
      <c r="F12" s="335" t="s">
        <v>284</v>
      </c>
      <c r="G12" s="333"/>
      <c r="H12" s="279">
        <f>+EFECTIVO!G29</f>
        <v>9429456</v>
      </c>
      <c r="I12" s="146"/>
      <c r="J12" s="269">
        <f>+H12</f>
        <v>9429456</v>
      </c>
      <c r="K12" s="146"/>
      <c r="L12" s="146"/>
      <c r="M12" s="146"/>
      <c r="N12" s="146"/>
      <c r="O12" s="279">
        <f t="shared" si="0"/>
        <v>0</v>
      </c>
      <c r="P12" s="146"/>
    </row>
    <row r="13" spans="2:16" ht="15">
      <c r="B13" s="181"/>
      <c r="C13" s="182"/>
      <c r="D13" s="181"/>
      <c r="E13" s="334" t="s">
        <v>285</v>
      </c>
      <c r="F13" s="329"/>
      <c r="G13" s="330"/>
      <c r="H13" s="278">
        <f>+EFECTIVO!G30</f>
        <v>173123</v>
      </c>
      <c r="I13" s="147"/>
      <c r="J13" s="295">
        <f>+H13</f>
        <v>173123</v>
      </c>
      <c r="K13" s="147"/>
      <c r="L13" s="147"/>
      <c r="M13" s="147"/>
      <c r="N13" s="147"/>
      <c r="O13" s="278">
        <f t="shared" si="0"/>
        <v>0</v>
      </c>
      <c r="P13" s="147"/>
    </row>
    <row r="14" spans="2:16" ht="15">
      <c r="B14" s="181"/>
      <c r="C14" s="182"/>
      <c r="D14" s="181"/>
      <c r="E14" s="331" t="s">
        <v>288</v>
      </c>
      <c r="F14" s="332"/>
      <c r="G14" s="333"/>
      <c r="H14" s="286"/>
      <c r="I14" s="286"/>
      <c r="J14" s="286"/>
      <c r="K14" s="286"/>
      <c r="L14" s="286"/>
      <c r="M14" s="286"/>
      <c r="N14" s="286"/>
      <c r="O14" s="290"/>
      <c r="P14" s="286"/>
    </row>
    <row r="15" spans="2:16" ht="15">
      <c r="B15" s="181"/>
      <c r="C15" s="182"/>
      <c r="D15" s="181"/>
      <c r="E15" s="182"/>
      <c r="F15" s="334" t="s">
        <v>289</v>
      </c>
      <c r="G15" s="330"/>
      <c r="H15" s="278">
        <f>+CARTERA!G35</f>
        <v>10000</v>
      </c>
      <c r="I15" s="147"/>
      <c r="J15" s="278">
        <f>+CARTERA!I35</f>
        <v>10000</v>
      </c>
      <c r="K15" s="147"/>
      <c r="L15" s="147"/>
      <c r="M15" s="147"/>
      <c r="N15" s="147"/>
      <c r="O15" s="278">
        <f t="shared" si="0"/>
        <v>0</v>
      </c>
      <c r="P15" s="147"/>
    </row>
    <row r="16" spans="2:16" ht="15">
      <c r="B16" s="181"/>
      <c r="C16" s="182"/>
      <c r="D16" s="181"/>
      <c r="E16" s="182"/>
      <c r="F16" s="335" t="s">
        <v>290</v>
      </c>
      <c r="G16" s="333"/>
      <c r="H16" s="146"/>
      <c r="I16" s="146"/>
      <c r="J16" s="146"/>
      <c r="K16" s="146"/>
      <c r="L16" s="146"/>
      <c r="M16" s="146"/>
      <c r="N16" s="146"/>
      <c r="O16" s="279">
        <f t="shared" si="0"/>
        <v>0</v>
      </c>
      <c r="P16" s="146"/>
    </row>
    <row r="17" spans="2:16" ht="15">
      <c r="B17" s="181"/>
      <c r="C17" s="182"/>
      <c r="D17" s="181"/>
      <c r="E17" s="182"/>
      <c r="F17" s="334" t="s">
        <v>291</v>
      </c>
      <c r="G17" s="330"/>
      <c r="H17" s="147"/>
      <c r="I17" s="147"/>
      <c r="J17" s="147"/>
      <c r="K17" s="147"/>
      <c r="L17" s="147"/>
      <c r="M17" s="147"/>
      <c r="N17" s="147"/>
      <c r="O17" s="278">
        <f t="shared" si="0"/>
        <v>0</v>
      </c>
      <c r="P17" s="147"/>
    </row>
    <row r="18" spans="2:16" ht="15">
      <c r="B18" s="181"/>
      <c r="C18" s="182"/>
      <c r="D18" s="181"/>
      <c r="E18" s="182"/>
      <c r="F18" s="335" t="s">
        <v>292</v>
      </c>
      <c r="G18" s="333"/>
      <c r="H18" s="146"/>
      <c r="I18" s="146"/>
      <c r="J18" s="146"/>
      <c r="K18" s="146"/>
      <c r="L18" s="146"/>
      <c r="M18" s="146"/>
      <c r="N18" s="146"/>
      <c r="O18" s="279">
        <f t="shared" si="0"/>
        <v>0</v>
      </c>
      <c r="P18" s="146"/>
    </row>
    <row r="19" spans="2:16" ht="15">
      <c r="B19" s="181"/>
      <c r="C19" s="182"/>
      <c r="D19" s="181"/>
      <c r="E19" s="182"/>
      <c r="F19" s="334" t="s">
        <v>293</v>
      </c>
      <c r="G19" s="330"/>
      <c r="H19" s="147"/>
      <c r="I19" s="147"/>
      <c r="J19" s="147"/>
      <c r="K19" s="147"/>
      <c r="L19" s="147"/>
      <c r="M19" s="147"/>
      <c r="N19" s="147"/>
      <c r="O19" s="278">
        <f t="shared" si="0"/>
        <v>0</v>
      </c>
      <c r="P19" s="147"/>
    </row>
    <row r="20" spans="2:16" ht="15">
      <c r="B20" s="181"/>
      <c r="C20" s="182"/>
      <c r="D20" s="181"/>
      <c r="E20" s="182"/>
      <c r="F20" s="335" t="s">
        <v>294</v>
      </c>
      <c r="G20" s="333"/>
      <c r="H20" s="146"/>
      <c r="I20" s="146"/>
      <c r="J20" s="146"/>
      <c r="K20" s="146"/>
      <c r="L20" s="146"/>
      <c r="M20" s="146"/>
      <c r="N20" s="146"/>
      <c r="O20" s="279">
        <f t="shared" si="0"/>
        <v>0</v>
      </c>
      <c r="P20" s="146"/>
    </row>
    <row r="21" spans="2:16" ht="15">
      <c r="B21" s="181"/>
      <c r="C21" s="182"/>
      <c r="D21" s="181"/>
      <c r="E21" s="182"/>
      <c r="F21" s="334" t="s">
        <v>295</v>
      </c>
      <c r="G21" s="330"/>
      <c r="H21" s="147"/>
      <c r="I21" s="147"/>
      <c r="J21" s="147"/>
      <c r="K21" s="147"/>
      <c r="L21" s="147"/>
      <c r="M21" s="147"/>
      <c r="N21" s="147"/>
      <c r="O21" s="278">
        <f t="shared" si="0"/>
        <v>0</v>
      </c>
      <c r="P21" s="147"/>
    </row>
    <row r="22" spans="2:16" ht="15">
      <c r="B22" s="181"/>
      <c r="C22" s="182"/>
      <c r="D22" s="181"/>
      <c r="E22" s="182"/>
      <c r="F22" s="335" t="s">
        <v>296</v>
      </c>
      <c r="G22" s="333"/>
      <c r="H22" s="146"/>
      <c r="I22" s="146"/>
      <c r="J22" s="146"/>
      <c r="K22" s="146"/>
      <c r="L22" s="146"/>
      <c r="M22" s="146"/>
      <c r="N22" s="146"/>
      <c r="O22" s="279">
        <f t="shared" si="0"/>
        <v>0</v>
      </c>
      <c r="P22" s="146"/>
    </row>
    <row r="23" spans="2:16" ht="15">
      <c r="B23" s="181"/>
      <c r="C23" s="182"/>
      <c r="D23" s="181"/>
      <c r="E23" s="182"/>
      <c r="F23" s="334" t="s">
        <v>297</v>
      </c>
      <c r="G23" s="330"/>
      <c r="H23" s="147"/>
      <c r="I23" s="147"/>
      <c r="J23" s="147"/>
      <c r="K23" s="147"/>
      <c r="L23" s="147"/>
      <c r="M23" s="147"/>
      <c r="N23" s="147"/>
      <c r="O23" s="278">
        <f t="shared" si="0"/>
        <v>0</v>
      </c>
      <c r="P23" s="147"/>
    </row>
    <row r="24" spans="2:16" ht="15">
      <c r="B24" s="181"/>
      <c r="C24" s="182"/>
      <c r="D24" s="181"/>
      <c r="E24" s="182"/>
      <c r="F24" s="335" t="s">
        <v>298</v>
      </c>
      <c r="G24" s="333"/>
      <c r="H24" s="146"/>
      <c r="I24" s="146"/>
      <c r="J24" s="146"/>
      <c r="K24" s="146"/>
      <c r="L24" s="146"/>
      <c r="M24" s="146"/>
      <c r="N24" s="146"/>
      <c r="O24" s="279">
        <f t="shared" si="0"/>
        <v>0</v>
      </c>
      <c r="P24" s="146"/>
    </row>
    <row r="25" spans="2:16" ht="15">
      <c r="B25" s="181"/>
      <c r="C25" s="182"/>
      <c r="D25" s="181"/>
      <c r="E25" s="182"/>
      <c r="F25" s="334" t="s">
        <v>299</v>
      </c>
      <c r="G25" s="330"/>
      <c r="H25" s="147"/>
      <c r="I25" s="147"/>
      <c r="J25" s="147"/>
      <c r="K25" s="147"/>
      <c r="L25" s="147"/>
      <c r="M25" s="147"/>
      <c r="N25" s="147"/>
      <c r="O25" s="278">
        <f t="shared" si="0"/>
        <v>0</v>
      </c>
      <c r="P25" s="147"/>
    </row>
    <row r="26" spans="2:16" ht="15">
      <c r="B26" s="181"/>
      <c r="C26" s="182"/>
      <c r="D26" s="181"/>
      <c r="E26" s="182"/>
      <c r="F26" s="335" t="s">
        <v>300</v>
      </c>
      <c r="G26" s="333"/>
      <c r="H26" s="146"/>
      <c r="I26" s="146"/>
      <c r="J26" s="146"/>
      <c r="K26" s="146"/>
      <c r="L26" s="146"/>
      <c r="M26" s="146"/>
      <c r="N26" s="146"/>
      <c r="O26" s="279">
        <f t="shared" si="0"/>
        <v>0</v>
      </c>
      <c r="P26" s="146"/>
    </row>
    <row r="27" spans="2:16" ht="15">
      <c r="B27" s="181"/>
      <c r="C27" s="182"/>
      <c r="D27" s="181"/>
      <c r="E27" s="182"/>
      <c r="F27" s="334" t="s">
        <v>301</v>
      </c>
      <c r="G27" s="330"/>
      <c r="H27" s="147"/>
      <c r="I27" s="147"/>
      <c r="J27" s="147"/>
      <c r="K27" s="147"/>
      <c r="L27" s="147"/>
      <c r="M27" s="147"/>
      <c r="N27" s="147"/>
      <c r="O27" s="278">
        <f t="shared" si="0"/>
        <v>0</v>
      </c>
      <c r="P27" s="147"/>
    </row>
    <row r="28" spans="2:16" ht="15">
      <c r="B28" s="181"/>
      <c r="C28" s="182"/>
      <c r="D28" s="181"/>
      <c r="E28" s="182"/>
      <c r="F28" s="335" t="s">
        <v>302</v>
      </c>
      <c r="G28" s="333"/>
      <c r="H28" s="146"/>
      <c r="I28" s="146"/>
      <c r="J28" s="146"/>
      <c r="K28" s="146"/>
      <c r="L28" s="146"/>
      <c r="M28" s="146"/>
      <c r="N28" s="146"/>
      <c r="O28" s="279">
        <f t="shared" si="0"/>
        <v>0</v>
      </c>
      <c r="P28" s="146"/>
    </row>
    <row r="29" spans="2:16" ht="15">
      <c r="B29" s="181"/>
      <c r="C29" s="182"/>
      <c r="D29" s="181"/>
      <c r="E29" s="182"/>
      <c r="F29" s="334" t="s">
        <v>303</v>
      </c>
      <c r="G29" s="330"/>
      <c r="H29" s="147"/>
      <c r="I29" s="147"/>
      <c r="J29" s="147"/>
      <c r="K29" s="147"/>
      <c r="L29" s="147"/>
      <c r="M29" s="147"/>
      <c r="N29" s="147"/>
      <c r="O29" s="278">
        <f t="shared" si="0"/>
        <v>0</v>
      </c>
      <c r="P29" s="147"/>
    </row>
    <row r="30" spans="2:16" ht="15">
      <c r="B30" s="181"/>
      <c r="C30" s="182"/>
      <c r="D30" s="181"/>
      <c r="E30" s="182"/>
      <c r="F30" s="335" t="s">
        <v>304</v>
      </c>
      <c r="G30" s="333"/>
      <c r="H30" s="146"/>
      <c r="I30" s="146"/>
      <c r="J30" s="146"/>
      <c r="K30" s="146"/>
      <c r="L30" s="146"/>
      <c r="M30" s="146"/>
      <c r="N30" s="146"/>
      <c r="O30" s="279">
        <f t="shared" si="0"/>
        <v>0</v>
      </c>
      <c r="P30" s="146"/>
    </row>
    <row r="31" spans="2:16" ht="15">
      <c r="B31" s="181"/>
      <c r="C31" s="182"/>
      <c r="D31" s="181"/>
      <c r="E31" s="182"/>
      <c r="F31" s="334" t="s">
        <v>305</v>
      </c>
      <c r="G31" s="330"/>
      <c r="H31" s="147"/>
      <c r="I31" s="147"/>
      <c r="J31" s="147"/>
      <c r="K31" s="147"/>
      <c r="L31" s="147"/>
      <c r="M31" s="147"/>
      <c r="N31" s="147"/>
      <c r="O31" s="278">
        <f t="shared" si="0"/>
        <v>0</v>
      </c>
      <c r="P31" s="147"/>
    </row>
    <row r="32" spans="2:16" ht="15">
      <c r="B32" s="181"/>
      <c r="C32" s="182"/>
      <c r="D32" s="181"/>
      <c r="E32" s="182"/>
      <c r="F32" s="335" t="s">
        <v>306</v>
      </c>
      <c r="G32" s="333"/>
      <c r="H32" s="146"/>
      <c r="I32" s="146"/>
      <c r="J32" s="146"/>
      <c r="K32" s="146"/>
      <c r="L32" s="146"/>
      <c r="M32" s="146"/>
      <c r="N32" s="146"/>
      <c r="O32" s="279">
        <f t="shared" si="0"/>
        <v>0</v>
      </c>
      <c r="P32" s="146"/>
    </row>
    <row r="33" spans="2:16" ht="15">
      <c r="B33" s="181"/>
      <c r="C33" s="182"/>
      <c r="D33" s="181"/>
      <c r="E33" s="182"/>
      <c r="F33" s="334" t="s">
        <v>307</v>
      </c>
      <c r="G33" s="330"/>
      <c r="H33" s="147"/>
      <c r="I33" s="147"/>
      <c r="J33" s="147"/>
      <c r="K33" s="147"/>
      <c r="L33" s="147"/>
      <c r="M33" s="147"/>
      <c r="N33" s="147"/>
      <c r="O33" s="278">
        <f t="shared" si="0"/>
        <v>0</v>
      </c>
      <c r="P33" s="147"/>
    </row>
    <row r="34" spans="2:16" ht="15">
      <c r="B34" s="181"/>
      <c r="C34" s="182"/>
      <c r="D34" s="181"/>
      <c r="E34" s="182"/>
      <c r="F34" s="335" t="s">
        <v>308</v>
      </c>
      <c r="G34" s="333"/>
      <c r="H34" s="146"/>
      <c r="I34" s="146"/>
      <c r="J34" s="146"/>
      <c r="K34" s="146"/>
      <c r="L34" s="146"/>
      <c r="M34" s="146"/>
      <c r="N34" s="146"/>
      <c r="O34" s="279">
        <f t="shared" si="0"/>
        <v>0</v>
      </c>
      <c r="P34" s="146"/>
    </row>
    <row r="35" spans="2:16" ht="15">
      <c r="B35" s="181"/>
      <c r="C35" s="182"/>
      <c r="D35" s="181"/>
      <c r="E35" s="182"/>
      <c r="F35" s="334" t="s">
        <v>309</v>
      </c>
      <c r="G35" s="330"/>
      <c r="H35" s="278">
        <f>+CARTERA!G43</f>
        <v>3500</v>
      </c>
      <c r="I35" s="278">
        <f>+CARTERA!H43</f>
        <v>3500</v>
      </c>
      <c r="J35" s="147"/>
      <c r="K35" s="147"/>
      <c r="L35" s="147"/>
      <c r="M35" s="147"/>
      <c r="N35" s="147"/>
      <c r="O35" s="278">
        <f>+H35-I35+J35-K35+L35-M35+N35</f>
        <v>0</v>
      </c>
      <c r="P35" s="147"/>
    </row>
    <row r="36" spans="2:16" ht="15">
      <c r="B36" s="181"/>
      <c r="C36" s="182"/>
      <c r="D36" s="181"/>
      <c r="E36" s="236"/>
      <c r="F36" s="335" t="s">
        <v>310</v>
      </c>
      <c r="G36" s="333"/>
      <c r="H36" s="279">
        <f>+CARTERA!G44</f>
        <v>6500</v>
      </c>
      <c r="I36" s="279">
        <f>+I35</f>
        <v>3500</v>
      </c>
      <c r="J36" s="269">
        <f>+J15</f>
        <v>10000</v>
      </c>
      <c r="K36" s="146"/>
      <c r="L36" s="146"/>
      <c r="M36" s="146"/>
      <c r="N36" s="146"/>
      <c r="O36" s="279">
        <f t="shared" si="0"/>
        <v>0</v>
      </c>
      <c r="P36" s="146"/>
    </row>
    <row r="37" spans="2:16" ht="15">
      <c r="B37" s="181"/>
      <c r="C37" s="182"/>
      <c r="D37" s="181"/>
      <c r="E37" s="328" t="s">
        <v>407</v>
      </c>
      <c r="F37" s="329"/>
      <c r="G37" s="330"/>
      <c r="H37" s="286"/>
      <c r="I37" s="286"/>
      <c r="J37" s="286"/>
      <c r="K37" s="286"/>
      <c r="L37" s="286"/>
      <c r="M37" s="286"/>
      <c r="N37" s="286"/>
      <c r="O37" s="290"/>
      <c r="P37" s="286"/>
    </row>
    <row r="38" spans="2:16" ht="15">
      <c r="B38" s="181"/>
      <c r="C38" s="182"/>
      <c r="D38" s="181"/>
      <c r="E38" s="181"/>
      <c r="F38" s="335" t="s">
        <v>408</v>
      </c>
      <c r="G38" s="333"/>
      <c r="H38" s="146"/>
      <c r="I38" s="146"/>
      <c r="J38" s="146"/>
      <c r="K38" s="146"/>
      <c r="L38" s="146"/>
      <c r="M38" s="146"/>
      <c r="N38" s="146"/>
      <c r="O38" s="279">
        <f t="shared" si="0"/>
        <v>0</v>
      </c>
      <c r="P38" s="146"/>
    </row>
    <row r="39" spans="2:16" ht="15">
      <c r="B39" s="181"/>
      <c r="C39" s="182"/>
      <c r="D39" s="181"/>
      <c r="E39" s="181"/>
      <c r="F39" s="334" t="s">
        <v>409</v>
      </c>
      <c r="G39" s="330"/>
      <c r="H39" s="147"/>
      <c r="I39" s="147"/>
      <c r="J39" s="147"/>
      <c r="K39" s="147"/>
      <c r="L39" s="147"/>
      <c r="M39" s="147"/>
      <c r="N39" s="147"/>
      <c r="O39" s="278">
        <f t="shared" si="0"/>
        <v>0</v>
      </c>
      <c r="P39" s="147"/>
    </row>
    <row r="40" spans="2:16" ht="15">
      <c r="B40" s="181"/>
      <c r="C40" s="182"/>
      <c r="D40" s="181"/>
      <c r="E40" s="181"/>
      <c r="F40" s="335" t="s">
        <v>410</v>
      </c>
      <c r="G40" s="333"/>
      <c r="H40" s="146"/>
      <c r="I40" s="146"/>
      <c r="J40" s="146"/>
      <c r="K40" s="146"/>
      <c r="L40" s="146"/>
      <c r="M40" s="146"/>
      <c r="N40" s="146"/>
      <c r="O40" s="279">
        <f t="shared" si="0"/>
        <v>0</v>
      </c>
      <c r="P40" s="146"/>
    </row>
    <row r="41" spans="2:16" ht="15">
      <c r="B41" s="181"/>
      <c r="C41" s="182"/>
      <c r="D41" s="181"/>
      <c r="E41" s="181"/>
      <c r="F41" s="334" t="s">
        <v>411</v>
      </c>
      <c r="G41" s="330"/>
      <c r="H41" s="147"/>
      <c r="I41" s="147"/>
      <c r="J41" s="147"/>
      <c r="K41" s="147"/>
      <c r="L41" s="147"/>
      <c r="M41" s="147"/>
      <c r="N41" s="147"/>
      <c r="O41" s="278">
        <f t="shared" si="0"/>
        <v>0</v>
      </c>
      <c r="P41" s="147"/>
    </row>
    <row r="42" spans="2:16" ht="15">
      <c r="B42" s="181"/>
      <c r="C42" s="182"/>
      <c r="D42" s="181"/>
      <c r="E42" s="181"/>
      <c r="F42" s="335" t="s">
        <v>412</v>
      </c>
      <c r="G42" s="333"/>
      <c r="H42" s="146"/>
      <c r="I42" s="146"/>
      <c r="J42" s="146"/>
      <c r="K42" s="146"/>
      <c r="L42" s="146"/>
      <c r="M42" s="146"/>
      <c r="N42" s="146"/>
      <c r="O42" s="279">
        <f t="shared" si="0"/>
        <v>0</v>
      </c>
      <c r="P42" s="146"/>
    </row>
    <row r="43" spans="2:16" ht="15">
      <c r="B43" s="181"/>
      <c r="C43" s="182"/>
      <c r="D43" s="181"/>
      <c r="E43" s="181"/>
      <c r="F43" s="334" t="s">
        <v>413</v>
      </c>
      <c r="G43" s="330"/>
      <c r="H43" s="147"/>
      <c r="I43" s="147"/>
      <c r="J43" s="147"/>
      <c r="K43" s="147"/>
      <c r="L43" s="147"/>
      <c r="M43" s="147"/>
      <c r="N43" s="147"/>
      <c r="O43" s="278">
        <f t="shared" si="0"/>
        <v>0</v>
      </c>
      <c r="P43" s="147"/>
    </row>
    <row r="44" spans="2:16" ht="15">
      <c r="B44" s="181"/>
      <c r="C44" s="182"/>
      <c r="D44" s="181"/>
      <c r="E44" s="181"/>
      <c r="F44" s="335" t="s">
        <v>414</v>
      </c>
      <c r="G44" s="333"/>
      <c r="H44" s="146"/>
      <c r="I44" s="146"/>
      <c r="J44" s="146"/>
      <c r="K44" s="146"/>
      <c r="L44" s="146"/>
      <c r="M44" s="146"/>
      <c r="N44" s="146"/>
      <c r="O44" s="279">
        <f t="shared" si="0"/>
        <v>0</v>
      </c>
      <c r="P44" s="146"/>
    </row>
    <row r="45" spans="2:16" ht="15">
      <c r="B45" s="181"/>
      <c r="C45" s="182"/>
      <c r="D45" s="181"/>
      <c r="E45" s="181"/>
      <c r="F45" s="334" t="s">
        <v>415</v>
      </c>
      <c r="G45" s="330"/>
      <c r="H45" s="147"/>
      <c r="I45" s="147"/>
      <c r="J45" s="147"/>
      <c r="K45" s="147"/>
      <c r="L45" s="147"/>
      <c r="M45" s="147"/>
      <c r="N45" s="147"/>
      <c r="O45" s="278">
        <f t="shared" si="0"/>
        <v>0</v>
      </c>
      <c r="P45" s="147"/>
    </row>
    <row r="46" spans="2:16" ht="15">
      <c r="B46" s="181"/>
      <c r="C46" s="182"/>
      <c r="D46" s="181"/>
      <c r="E46" s="181"/>
      <c r="F46" s="335" t="s">
        <v>416</v>
      </c>
      <c r="G46" s="333"/>
      <c r="H46" s="146"/>
      <c r="I46" s="146"/>
      <c r="J46" s="146"/>
      <c r="K46" s="146"/>
      <c r="L46" s="146"/>
      <c r="M46" s="146"/>
      <c r="N46" s="146"/>
      <c r="O46" s="279">
        <f t="shared" si="0"/>
        <v>0</v>
      </c>
      <c r="P46" s="146"/>
    </row>
    <row r="47" spans="2:16" ht="15">
      <c r="B47" s="181"/>
      <c r="C47" s="182"/>
      <c r="D47" s="181"/>
      <c r="E47" s="181"/>
      <c r="F47" s="334" t="s">
        <v>417</v>
      </c>
      <c r="G47" s="330"/>
      <c r="H47" s="147"/>
      <c r="I47" s="147"/>
      <c r="J47" s="147"/>
      <c r="K47" s="147"/>
      <c r="L47" s="147"/>
      <c r="M47" s="147"/>
      <c r="N47" s="147"/>
      <c r="O47" s="278">
        <f t="shared" si="0"/>
        <v>0</v>
      </c>
      <c r="P47" s="147"/>
    </row>
    <row r="48" spans="2:16" ht="15">
      <c r="B48" s="181"/>
      <c r="C48" s="182"/>
      <c r="D48" s="181"/>
      <c r="E48" s="181"/>
      <c r="F48" s="335" t="s">
        <v>418</v>
      </c>
      <c r="G48" s="333"/>
      <c r="H48" s="146"/>
      <c r="I48" s="146"/>
      <c r="J48" s="146"/>
      <c r="K48" s="146"/>
      <c r="L48" s="146"/>
      <c r="M48" s="146"/>
      <c r="N48" s="146"/>
      <c r="O48" s="279">
        <f t="shared" si="0"/>
        <v>0</v>
      </c>
      <c r="P48" s="146"/>
    </row>
    <row r="49" spans="2:16" ht="15">
      <c r="B49" s="181"/>
      <c r="C49" s="182"/>
      <c r="D49" s="181"/>
      <c r="E49" s="181"/>
      <c r="F49" s="334" t="s">
        <v>419</v>
      </c>
      <c r="G49" s="330"/>
      <c r="H49" s="147"/>
      <c r="I49" s="147"/>
      <c r="J49" s="147"/>
      <c r="K49" s="147"/>
      <c r="L49" s="147"/>
      <c r="M49" s="147"/>
      <c r="N49" s="147"/>
      <c r="O49" s="278">
        <f t="shared" si="0"/>
        <v>0</v>
      </c>
      <c r="P49" s="147"/>
    </row>
    <row r="50" spans="2:16" ht="15">
      <c r="B50" s="181"/>
      <c r="C50" s="182"/>
      <c r="D50" s="181"/>
      <c r="E50" s="181"/>
      <c r="F50" s="335" t="s">
        <v>420</v>
      </c>
      <c r="G50" s="333"/>
      <c r="H50" s="146"/>
      <c r="I50" s="146"/>
      <c r="J50" s="146"/>
      <c r="K50" s="146"/>
      <c r="L50" s="146"/>
      <c r="M50" s="146"/>
      <c r="N50" s="146"/>
      <c r="O50" s="279">
        <f t="shared" si="0"/>
        <v>0</v>
      </c>
      <c r="P50" s="146"/>
    </row>
    <row r="51" spans="2:16" ht="15">
      <c r="B51" s="181"/>
      <c r="C51" s="182"/>
      <c r="D51" s="181"/>
      <c r="E51" s="181"/>
      <c r="F51" s="334" t="s">
        <v>421</v>
      </c>
      <c r="G51" s="330"/>
      <c r="H51" s="147"/>
      <c r="I51" s="147"/>
      <c r="J51" s="147"/>
      <c r="K51" s="147"/>
      <c r="L51" s="147"/>
      <c r="M51" s="147"/>
      <c r="N51" s="147"/>
      <c r="O51" s="278">
        <f t="shared" si="0"/>
        <v>0</v>
      </c>
      <c r="P51" s="147"/>
    </row>
    <row r="52" spans="2:16" ht="15">
      <c r="B52" s="181"/>
      <c r="C52" s="182"/>
      <c r="D52" s="181"/>
      <c r="E52" s="181"/>
      <c r="F52" s="335" t="s">
        <v>422</v>
      </c>
      <c r="G52" s="333"/>
      <c r="H52" s="146"/>
      <c r="I52" s="146"/>
      <c r="J52" s="146"/>
      <c r="K52" s="146"/>
      <c r="L52" s="146"/>
      <c r="M52" s="146"/>
      <c r="N52" s="146"/>
      <c r="O52" s="279">
        <f t="shared" si="0"/>
        <v>0</v>
      </c>
      <c r="P52" s="146"/>
    </row>
    <row r="53" spans="2:16" ht="15">
      <c r="B53" s="181"/>
      <c r="C53" s="182"/>
      <c r="D53" s="181"/>
      <c r="E53" s="181"/>
      <c r="F53" s="334" t="s">
        <v>423</v>
      </c>
      <c r="G53" s="330"/>
      <c r="H53" s="147"/>
      <c r="I53" s="147"/>
      <c r="J53" s="147"/>
      <c r="K53" s="147"/>
      <c r="L53" s="147"/>
      <c r="M53" s="147"/>
      <c r="N53" s="147"/>
      <c r="O53" s="278">
        <f t="shared" si="0"/>
        <v>0</v>
      </c>
      <c r="P53" s="147"/>
    </row>
    <row r="54" spans="2:16" ht="15">
      <c r="B54" s="181"/>
      <c r="C54" s="182"/>
      <c r="D54" s="181"/>
      <c r="E54" s="235"/>
      <c r="F54" s="335" t="s">
        <v>424</v>
      </c>
      <c r="G54" s="333"/>
      <c r="H54" s="146"/>
      <c r="I54" s="146"/>
      <c r="J54" s="146"/>
      <c r="K54" s="146"/>
      <c r="L54" s="146"/>
      <c r="M54" s="146"/>
      <c r="N54" s="146"/>
      <c r="O54" s="279">
        <f t="shared" si="0"/>
        <v>0</v>
      </c>
      <c r="P54" s="146"/>
    </row>
    <row r="55" spans="2:16" ht="15">
      <c r="B55" s="181"/>
      <c r="C55" s="182"/>
      <c r="D55" s="181"/>
      <c r="E55" s="328" t="s">
        <v>425</v>
      </c>
      <c r="F55" s="329"/>
      <c r="G55" s="330"/>
      <c r="H55" s="286"/>
      <c r="I55" s="286"/>
      <c r="J55" s="286"/>
      <c r="K55" s="286"/>
      <c r="L55" s="286"/>
      <c r="M55" s="286"/>
      <c r="N55" s="286"/>
      <c r="O55" s="290"/>
      <c r="P55" s="286"/>
    </row>
    <row r="56" spans="2:16" ht="15">
      <c r="B56" s="181"/>
      <c r="C56" s="182"/>
      <c r="D56" s="181"/>
      <c r="E56" s="181"/>
      <c r="F56" s="335" t="s">
        <v>426</v>
      </c>
      <c r="G56" s="333"/>
      <c r="H56" s="146"/>
      <c r="I56" s="146"/>
      <c r="J56" s="146"/>
      <c r="K56" s="146"/>
      <c r="L56" s="146"/>
      <c r="M56" s="146"/>
      <c r="N56" s="146"/>
      <c r="O56" s="269">
        <f t="shared" si="0"/>
        <v>0</v>
      </c>
      <c r="P56" s="146"/>
    </row>
    <row r="57" spans="2:16" ht="15">
      <c r="B57" s="181"/>
      <c r="C57" s="182"/>
      <c r="D57" s="181"/>
      <c r="E57" s="181"/>
      <c r="F57" s="334" t="s">
        <v>427</v>
      </c>
      <c r="G57" s="330"/>
      <c r="H57" s="147"/>
      <c r="I57" s="147"/>
      <c r="J57" s="147"/>
      <c r="K57" s="147"/>
      <c r="L57" s="147"/>
      <c r="M57" s="147"/>
      <c r="N57" s="147"/>
      <c r="O57" s="192">
        <f t="shared" si="0"/>
        <v>0</v>
      </c>
      <c r="P57" s="147"/>
    </row>
    <row r="58" spans="2:16" ht="15">
      <c r="B58" s="181"/>
      <c r="C58" s="182"/>
      <c r="D58" s="181"/>
      <c r="E58" s="181"/>
      <c r="F58" s="335" t="s">
        <v>428</v>
      </c>
      <c r="G58" s="333"/>
      <c r="H58" s="146"/>
      <c r="I58" s="146"/>
      <c r="J58" s="146"/>
      <c r="K58" s="146"/>
      <c r="L58" s="146"/>
      <c r="M58" s="146"/>
      <c r="N58" s="146"/>
      <c r="O58" s="269">
        <f t="shared" si="0"/>
        <v>0</v>
      </c>
      <c r="P58" s="146"/>
    </row>
    <row r="59" spans="2:16" ht="15">
      <c r="B59" s="181"/>
      <c r="C59" s="182"/>
      <c r="D59" s="181"/>
      <c r="E59" s="181"/>
      <c r="F59" s="334" t="s">
        <v>429</v>
      </c>
      <c r="G59" s="330"/>
      <c r="H59" s="147"/>
      <c r="I59" s="147"/>
      <c r="J59" s="147"/>
      <c r="K59" s="147"/>
      <c r="L59" s="147"/>
      <c r="M59" s="147"/>
      <c r="N59" s="147"/>
      <c r="O59" s="192">
        <f t="shared" si="0"/>
        <v>0</v>
      </c>
      <c r="P59" s="147"/>
    </row>
    <row r="60" spans="2:16" ht="15">
      <c r="B60" s="181"/>
      <c r="C60" s="182"/>
      <c r="D60" s="181"/>
      <c r="E60" s="181"/>
      <c r="F60" s="335" t="s">
        <v>430</v>
      </c>
      <c r="G60" s="333"/>
      <c r="H60" s="146"/>
      <c r="I60" s="146"/>
      <c r="J60" s="146"/>
      <c r="K60" s="146"/>
      <c r="L60" s="146"/>
      <c r="M60" s="146"/>
      <c r="N60" s="146"/>
      <c r="O60" s="269">
        <f t="shared" si="0"/>
        <v>0</v>
      </c>
      <c r="P60" s="146"/>
    </row>
    <row r="61" spans="2:16" ht="15">
      <c r="B61" s="181"/>
      <c r="C61" s="182"/>
      <c r="D61" s="181"/>
      <c r="E61" s="181"/>
      <c r="F61" s="334" t="s">
        <v>431</v>
      </c>
      <c r="G61" s="330"/>
      <c r="H61" s="147"/>
      <c r="I61" s="147"/>
      <c r="J61" s="147"/>
      <c r="K61" s="147"/>
      <c r="L61" s="147"/>
      <c r="M61" s="147"/>
      <c r="N61" s="147"/>
      <c r="O61" s="192">
        <f t="shared" si="0"/>
        <v>0</v>
      </c>
      <c r="P61" s="147"/>
    </row>
    <row r="62" spans="2:16" ht="15">
      <c r="B62" s="181"/>
      <c r="C62" s="182"/>
      <c r="D62" s="181"/>
      <c r="E62" s="235"/>
      <c r="F62" s="335" t="s">
        <v>432</v>
      </c>
      <c r="G62" s="333"/>
      <c r="H62" s="146"/>
      <c r="I62" s="146"/>
      <c r="J62" s="146"/>
      <c r="K62" s="146"/>
      <c r="L62" s="146"/>
      <c r="M62" s="146"/>
      <c r="N62" s="146"/>
      <c r="O62" s="269">
        <f t="shared" si="0"/>
        <v>0</v>
      </c>
      <c r="P62" s="146"/>
    </row>
    <row r="63" spans="2:16" ht="15">
      <c r="B63" s="181"/>
      <c r="C63" s="182"/>
      <c r="D63" s="235"/>
      <c r="E63" s="334" t="s">
        <v>433</v>
      </c>
      <c r="F63" s="329"/>
      <c r="G63" s="330"/>
      <c r="H63" s="147"/>
      <c r="I63" s="147"/>
      <c r="J63" s="147"/>
      <c r="K63" s="147"/>
      <c r="L63" s="147"/>
      <c r="M63" s="147"/>
      <c r="N63" s="147"/>
      <c r="O63" s="192">
        <f t="shared" si="0"/>
        <v>0</v>
      </c>
      <c r="P63" s="147"/>
    </row>
    <row r="64" spans="2:16" ht="15">
      <c r="B64" s="181"/>
      <c r="C64" s="182"/>
      <c r="D64" s="331" t="s">
        <v>329</v>
      </c>
      <c r="E64" s="332"/>
      <c r="F64" s="332"/>
      <c r="G64" s="333"/>
      <c r="H64" s="286"/>
      <c r="I64" s="286"/>
      <c r="J64" s="286"/>
      <c r="K64" s="286"/>
      <c r="L64" s="286"/>
      <c r="M64" s="286"/>
      <c r="N64" s="286"/>
      <c r="O64" s="290"/>
      <c r="P64" s="286"/>
    </row>
    <row r="65" spans="2:16" ht="15">
      <c r="B65" s="181"/>
      <c r="C65" s="182"/>
      <c r="D65" s="182"/>
      <c r="E65" s="334" t="s">
        <v>330</v>
      </c>
      <c r="F65" s="329"/>
      <c r="G65" s="330"/>
      <c r="H65" s="147"/>
      <c r="I65" s="147"/>
      <c r="J65" s="147"/>
      <c r="K65" s="147"/>
      <c r="L65" s="147"/>
      <c r="M65" s="147"/>
      <c r="N65" s="147"/>
      <c r="O65" s="278">
        <f t="shared" si="0"/>
        <v>0</v>
      </c>
      <c r="P65" s="147"/>
    </row>
    <row r="66" spans="2:16" ht="15">
      <c r="B66" s="181"/>
      <c r="C66" s="182"/>
      <c r="D66" s="182"/>
      <c r="E66" s="331" t="s">
        <v>434</v>
      </c>
      <c r="F66" s="332"/>
      <c r="G66" s="333"/>
      <c r="H66" s="286"/>
      <c r="I66" s="286"/>
      <c r="J66" s="286"/>
      <c r="K66" s="286"/>
      <c r="L66" s="286"/>
      <c r="M66" s="286"/>
      <c r="N66" s="286"/>
      <c r="O66" s="290"/>
      <c r="P66" s="286"/>
    </row>
    <row r="67" spans="2:16" ht="15">
      <c r="B67" s="181"/>
      <c r="C67" s="182"/>
      <c r="D67" s="182"/>
      <c r="E67" s="182"/>
      <c r="F67" s="334" t="s">
        <v>435</v>
      </c>
      <c r="G67" s="330"/>
      <c r="H67" s="147"/>
      <c r="I67" s="147"/>
      <c r="J67" s="147"/>
      <c r="K67" s="147"/>
      <c r="L67" s="147"/>
      <c r="M67" s="147"/>
      <c r="N67" s="147"/>
      <c r="O67" s="278">
        <f t="shared" si="0"/>
        <v>0</v>
      </c>
      <c r="P67" s="147"/>
    </row>
    <row r="68" spans="2:16" ht="15">
      <c r="B68" s="181"/>
      <c r="C68" s="182"/>
      <c r="D68" s="182"/>
      <c r="E68" s="182"/>
      <c r="F68" s="335" t="s">
        <v>436</v>
      </c>
      <c r="G68" s="333"/>
      <c r="H68" s="146"/>
      <c r="I68" s="146"/>
      <c r="J68" s="146"/>
      <c r="K68" s="146"/>
      <c r="L68" s="146"/>
      <c r="M68" s="146"/>
      <c r="N68" s="146"/>
      <c r="O68" s="279">
        <f t="shared" si="0"/>
        <v>0</v>
      </c>
      <c r="P68" s="146"/>
    </row>
    <row r="69" spans="2:16" ht="15">
      <c r="B69" s="181"/>
      <c r="C69" s="182"/>
      <c r="D69" s="182"/>
      <c r="E69" s="182"/>
      <c r="F69" s="334" t="s">
        <v>437</v>
      </c>
      <c r="G69" s="330"/>
      <c r="H69" s="147"/>
      <c r="I69" s="147"/>
      <c r="J69" s="147"/>
      <c r="K69" s="147"/>
      <c r="L69" s="147"/>
      <c r="M69" s="147"/>
      <c r="N69" s="147"/>
      <c r="O69" s="278">
        <f t="shared" si="0"/>
        <v>0</v>
      </c>
      <c r="P69" s="147"/>
    </row>
    <row r="70" spans="2:16" ht="15">
      <c r="B70" s="181"/>
      <c r="C70" s="182"/>
      <c r="D70" s="182"/>
      <c r="E70" s="182"/>
      <c r="F70" s="335" t="s">
        <v>438</v>
      </c>
      <c r="G70" s="333"/>
      <c r="H70" s="146"/>
      <c r="I70" s="146"/>
      <c r="J70" s="146"/>
      <c r="K70" s="146"/>
      <c r="L70" s="146"/>
      <c r="M70" s="146"/>
      <c r="N70" s="146"/>
      <c r="O70" s="279">
        <f t="shared" si="0"/>
        <v>0</v>
      </c>
      <c r="P70" s="146"/>
    </row>
    <row r="71" spans="2:16" ht="15">
      <c r="B71" s="181"/>
      <c r="C71" s="182"/>
      <c r="D71" s="182"/>
      <c r="E71" s="182"/>
      <c r="F71" s="334" t="s">
        <v>439</v>
      </c>
      <c r="G71" s="330"/>
      <c r="H71" s="147"/>
      <c r="I71" s="147"/>
      <c r="J71" s="147"/>
      <c r="K71" s="147"/>
      <c r="L71" s="147"/>
      <c r="M71" s="147"/>
      <c r="N71" s="147"/>
      <c r="O71" s="278">
        <f t="shared" si="0"/>
        <v>0</v>
      </c>
      <c r="P71" s="147"/>
    </row>
    <row r="72" spans="2:16" ht="15">
      <c r="B72" s="181"/>
      <c r="C72" s="182"/>
      <c r="D72" s="182"/>
      <c r="E72" s="182"/>
      <c r="F72" s="335" t="s">
        <v>440</v>
      </c>
      <c r="G72" s="333"/>
      <c r="H72" s="146"/>
      <c r="I72" s="146"/>
      <c r="J72" s="146"/>
      <c r="K72" s="146"/>
      <c r="L72" s="146"/>
      <c r="M72" s="146"/>
      <c r="N72" s="146"/>
      <c r="O72" s="279">
        <f aca="true" t="shared" si="1" ref="O72:O119">+H72+I72-J72+K72-L72+M72-N72</f>
        <v>0</v>
      </c>
      <c r="P72" s="146"/>
    </row>
    <row r="73" spans="2:16" ht="15">
      <c r="B73" s="181"/>
      <c r="C73" s="182"/>
      <c r="D73" s="182"/>
      <c r="E73" s="182"/>
      <c r="F73" s="334" t="s">
        <v>441</v>
      </c>
      <c r="G73" s="330"/>
      <c r="H73" s="147"/>
      <c r="I73" s="147"/>
      <c r="J73" s="147"/>
      <c r="K73" s="147"/>
      <c r="L73" s="147"/>
      <c r="M73" s="147"/>
      <c r="N73" s="147"/>
      <c r="O73" s="278">
        <f t="shared" si="1"/>
        <v>0</v>
      </c>
      <c r="P73" s="147"/>
    </row>
    <row r="74" spans="2:16" ht="15">
      <c r="B74" s="181"/>
      <c r="C74" s="182"/>
      <c r="D74" s="182"/>
      <c r="E74" s="182"/>
      <c r="F74" s="335" t="s">
        <v>442</v>
      </c>
      <c r="G74" s="333"/>
      <c r="H74" s="146"/>
      <c r="I74" s="146"/>
      <c r="J74" s="146"/>
      <c r="K74" s="146"/>
      <c r="L74" s="146"/>
      <c r="M74" s="146"/>
      <c r="N74" s="146"/>
      <c r="O74" s="279">
        <f t="shared" si="1"/>
        <v>0</v>
      </c>
      <c r="P74" s="146"/>
    </row>
    <row r="75" spans="2:16" ht="15">
      <c r="B75" s="181"/>
      <c r="C75" s="182"/>
      <c r="D75" s="182"/>
      <c r="E75" s="182"/>
      <c r="F75" s="334" t="s">
        <v>443</v>
      </c>
      <c r="G75" s="330"/>
      <c r="H75" s="147"/>
      <c r="I75" s="147"/>
      <c r="J75" s="147"/>
      <c r="K75" s="147"/>
      <c r="L75" s="147"/>
      <c r="M75" s="147"/>
      <c r="N75" s="147"/>
      <c r="O75" s="278">
        <f t="shared" si="1"/>
        <v>0</v>
      </c>
      <c r="P75" s="147"/>
    </row>
    <row r="76" spans="2:16" ht="15">
      <c r="B76" s="181"/>
      <c r="C76" s="182"/>
      <c r="D76" s="182"/>
      <c r="E76" s="182"/>
      <c r="F76" s="335" t="s">
        <v>444</v>
      </c>
      <c r="G76" s="333"/>
      <c r="H76" s="146"/>
      <c r="I76" s="146"/>
      <c r="J76" s="146"/>
      <c r="K76" s="146"/>
      <c r="L76" s="146"/>
      <c r="M76" s="146"/>
      <c r="N76" s="146"/>
      <c r="O76" s="279">
        <f t="shared" si="1"/>
        <v>0</v>
      </c>
      <c r="P76" s="146"/>
    </row>
    <row r="77" spans="2:16" ht="15">
      <c r="B77" s="181"/>
      <c r="C77" s="182"/>
      <c r="D77" s="182"/>
      <c r="E77" s="182"/>
      <c r="F77" s="334" t="s">
        <v>445</v>
      </c>
      <c r="G77" s="330"/>
      <c r="H77" s="147"/>
      <c r="I77" s="147"/>
      <c r="J77" s="147"/>
      <c r="K77" s="147"/>
      <c r="L77" s="147"/>
      <c r="M77" s="147"/>
      <c r="N77" s="147"/>
      <c r="O77" s="278">
        <f t="shared" si="1"/>
        <v>0</v>
      </c>
      <c r="P77" s="147"/>
    </row>
    <row r="78" spans="2:16" ht="15">
      <c r="B78" s="181"/>
      <c r="C78" s="182"/>
      <c r="D78" s="182"/>
      <c r="E78" s="182"/>
      <c r="F78" s="335" t="s">
        <v>446</v>
      </c>
      <c r="G78" s="333"/>
      <c r="H78" s="146"/>
      <c r="I78" s="146"/>
      <c r="J78" s="146"/>
      <c r="K78" s="146"/>
      <c r="L78" s="146"/>
      <c r="M78" s="146"/>
      <c r="N78" s="146"/>
      <c r="O78" s="279">
        <f t="shared" si="1"/>
        <v>0</v>
      </c>
      <c r="P78" s="146"/>
    </row>
    <row r="79" spans="2:16" ht="15">
      <c r="B79" s="181"/>
      <c r="C79" s="182"/>
      <c r="D79" s="182"/>
      <c r="E79" s="182"/>
      <c r="F79" s="334" t="s">
        <v>447</v>
      </c>
      <c r="G79" s="330"/>
      <c r="H79" s="147"/>
      <c r="I79" s="147"/>
      <c r="J79" s="147"/>
      <c r="K79" s="147"/>
      <c r="L79" s="147"/>
      <c r="M79" s="147"/>
      <c r="N79" s="147"/>
      <c r="O79" s="278">
        <f t="shared" si="1"/>
        <v>0</v>
      </c>
      <c r="P79" s="147"/>
    </row>
    <row r="80" spans="2:16" ht="15">
      <c r="B80" s="181"/>
      <c r="C80" s="182"/>
      <c r="D80" s="182"/>
      <c r="E80" s="182"/>
      <c r="F80" s="335" t="s">
        <v>448</v>
      </c>
      <c r="G80" s="333"/>
      <c r="H80" s="146"/>
      <c r="I80" s="146"/>
      <c r="J80" s="146"/>
      <c r="K80" s="146"/>
      <c r="L80" s="146"/>
      <c r="M80" s="146"/>
      <c r="N80" s="146"/>
      <c r="O80" s="279">
        <f t="shared" si="1"/>
        <v>0</v>
      </c>
      <c r="P80" s="146"/>
    </row>
    <row r="81" spans="2:16" ht="15">
      <c r="B81" s="181"/>
      <c r="C81" s="182"/>
      <c r="D81" s="182"/>
      <c r="E81" s="182"/>
      <c r="F81" s="334" t="s">
        <v>449</v>
      </c>
      <c r="G81" s="330"/>
      <c r="H81" s="147"/>
      <c r="I81" s="147"/>
      <c r="J81" s="147"/>
      <c r="K81" s="147"/>
      <c r="L81" s="147"/>
      <c r="M81" s="147"/>
      <c r="N81" s="147"/>
      <c r="O81" s="278">
        <f t="shared" si="1"/>
        <v>0</v>
      </c>
      <c r="P81" s="147"/>
    </row>
    <row r="82" spans="2:16" ht="15">
      <c r="B82" s="181"/>
      <c r="C82" s="182"/>
      <c r="D82" s="182"/>
      <c r="E82" s="182"/>
      <c r="F82" s="335" t="s">
        <v>450</v>
      </c>
      <c r="G82" s="333"/>
      <c r="H82" s="146"/>
      <c r="I82" s="146"/>
      <c r="J82" s="146"/>
      <c r="K82" s="146"/>
      <c r="L82" s="146"/>
      <c r="M82" s="146"/>
      <c r="N82" s="146"/>
      <c r="O82" s="279">
        <f t="shared" si="1"/>
        <v>0</v>
      </c>
      <c r="P82" s="146"/>
    </row>
    <row r="83" spans="2:16" ht="15">
      <c r="B83" s="181"/>
      <c r="C83" s="182"/>
      <c r="D83" s="182"/>
      <c r="E83" s="182"/>
      <c r="F83" s="334" t="s">
        <v>451</v>
      </c>
      <c r="G83" s="330"/>
      <c r="H83" s="147"/>
      <c r="I83" s="147"/>
      <c r="J83" s="147"/>
      <c r="K83" s="147"/>
      <c r="L83" s="147"/>
      <c r="M83" s="147"/>
      <c r="N83" s="147"/>
      <c r="O83" s="278">
        <f t="shared" si="1"/>
        <v>0</v>
      </c>
      <c r="P83" s="147"/>
    </row>
    <row r="84" spans="2:16" ht="15">
      <c r="B84" s="181"/>
      <c r="C84" s="182"/>
      <c r="D84" s="182"/>
      <c r="E84" s="182"/>
      <c r="F84" s="335" t="s">
        <v>452</v>
      </c>
      <c r="G84" s="333"/>
      <c r="H84" s="146"/>
      <c r="I84" s="146"/>
      <c r="J84" s="146"/>
      <c r="K84" s="146"/>
      <c r="L84" s="146"/>
      <c r="M84" s="146"/>
      <c r="N84" s="146"/>
      <c r="O84" s="279">
        <f t="shared" si="1"/>
        <v>0</v>
      </c>
      <c r="P84" s="146"/>
    </row>
    <row r="85" spans="2:16" ht="15">
      <c r="B85" s="181"/>
      <c r="C85" s="182"/>
      <c r="D85" s="182"/>
      <c r="E85" s="182"/>
      <c r="F85" s="334" t="s">
        <v>453</v>
      </c>
      <c r="G85" s="330"/>
      <c r="H85" s="147"/>
      <c r="I85" s="147"/>
      <c r="J85" s="147"/>
      <c r="K85" s="147"/>
      <c r="L85" s="147"/>
      <c r="M85" s="147"/>
      <c r="N85" s="147"/>
      <c r="O85" s="278">
        <f t="shared" si="1"/>
        <v>0</v>
      </c>
      <c r="P85" s="147"/>
    </row>
    <row r="86" spans="2:16" ht="15">
      <c r="B86" s="181"/>
      <c r="C86" s="182"/>
      <c r="D86" s="182"/>
      <c r="E86" s="182"/>
      <c r="F86" s="335" t="s">
        <v>454</v>
      </c>
      <c r="G86" s="333"/>
      <c r="H86" s="146"/>
      <c r="I86" s="146"/>
      <c r="J86" s="146"/>
      <c r="K86" s="146"/>
      <c r="L86" s="146"/>
      <c r="M86" s="146"/>
      <c r="N86" s="146"/>
      <c r="O86" s="279">
        <f t="shared" si="1"/>
        <v>0</v>
      </c>
      <c r="P86" s="146"/>
    </row>
    <row r="87" spans="2:16" ht="15">
      <c r="B87" s="181"/>
      <c r="C87" s="182"/>
      <c r="D87" s="182"/>
      <c r="E87" s="236"/>
      <c r="F87" s="334" t="s">
        <v>455</v>
      </c>
      <c r="G87" s="330"/>
      <c r="H87" s="147"/>
      <c r="I87" s="147"/>
      <c r="J87" s="147"/>
      <c r="K87" s="147"/>
      <c r="L87" s="147"/>
      <c r="M87" s="147"/>
      <c r="N87" s="147"/>
      <c r="O87" s="278">
        <f t="shared" si="1"/>
        <v>0</v>
      </c>
      <c r="P87" s="147"/>
    </row>
    <row r="88" spans="2:16" ht="15">
      <c r="B88" s="181"/>
      <c r="C88" s="182"/>
      <c r="D88" s="182"/>
      <c r="E88" s="335" t="s">
        <v>331</v>
      </c>
      <c r="F88" s="332"/>
      <c r="G88" s="333"/>
      <c r="H88" s="174">
        <f>+'PP&amp; EQ'!G95</f>
        <v>120288340</v>
      </c>
      <c r="I88" s="146"/>
      <c r="J88" s="279">
        <f>+'PP&amp; EQ'!I95</f>
        <v>58429199</v>
      </c>
      <c r="K88" s="146"/>
      <c r="L88" s="146"/>
      <c r="M88" s="279">
        <f>+'PP&amp; EQ'!L95</f>
        <v>19523889</v>
      </c>
      <c r="N88" s="279">
        <f>+'PP&amp; EQ'!M95</f>
        <v>81383030</v>
      </c>
      <c r="O88" s="279">
        <f t="shared" si="1"/>
        <v>0</v>
      </c>
      <c r="P88" s="146"/>
    </row>
    <row r="89" spans="2:16" ht="15">
      <c r="B89" s="181"/>
      <c r="C89" s="182"/>
      <c r="D89" s="182"/>
      <c r="E89" s="328" t="s">
        <v>456</v>
      </c>
      <c r="F89" s="329"/>
      <c r="G89" s="330"/>
      <c r="H89" s="286"/>
      <c r="I89" s="286"/>
      <c r="J89" s="286"/>
      <c r="K89" s="286"/>
      <c r="L89" s="286"/>
      <c r="M89" s="286"/>
      <c r="N89" s="286"/>
      <c r="O89" s="290"/>
      <c r="P89" s="286"/>
    </row>
    <row r="90" spans="2:16" ht="15">
      <c r="B90" s="181"/>
      <c r="C90" s="182"/>
      <c r="D90" s="182"/>
      <c r="E90" s="181"/>
      <c r="F90" s="335" t="s">
        <v>457</v>
      </c>
      <c r="G90" s="333"/>
      <c r="H90" s="146"/>
      <c r="I90" s="146"/>
      <c r="J90" s="146"/>
      <c r="K90" s="146"/>
      <c r="L90" s="146"/>
      <c r="M90" s="146"/>
      <c r="N90" s="146"/>
      <c r="O90" s="279">
        <f t="shared" si="1"/>
        <v>0</v>
      </c>
      <c r="P90" s="146"/>
    </row>
    <row r="91" spans="2:16" ht="15">
      <c r="B91" s="181"/>
      <c r="C91" s="182"/>
      <c r="D91" s="182"/>
      <c r="E91" s="181"/>
      <c r="F91" s="334" t="s">
        <v>458</v>
      </c>
      <c r="G91" s="330"/>
      <c r="H91" s="147"/>
      <c r="I91" s="147"/>
      <c r="J91" s="147"/>
      <c r="K91" s="147"/>
      <c r="L91" s="147"/>
      <c r="M91" s="147"/>
      <c r="N91" s="147"/>
      <c r="O91" s="278">
        <f t="shared" si="1"/>
        <v>0</v>
      </c>
      <c r="P91" s="147"/>
    </row>
    <row r="92" spans="2:16" ht="15">
      <c r="B92" s="181"/>
      <c r="C92" s="182"/>
      <c r="D92" s="182"/>
      <c r="E92" s="181"/>
      <c r="F92" s="335" t="s">
        <v>459</v>
      </c>
      <c r="G92" s="333"/>
      <c r="H92" s="279">
        <f>+'INTANGIBLES - DIFERIDOS'!G43</f>
        <v>1625395</v>
      </c>
      <c r="I92" s="146"/>
      <c r="J92" s="279">
        <f>+'INTANGIBLES - DIFERIDOS'!I43</f>
        <v>1625395</v>
      </c>
      <c r="K92" s="146"/>
      <c r="L92" s="146"/>
      <c r="M92" s="146"/>
      <c r="N92" s="146"/>
      <c r="O92" s="279">
        <f t="shared" si="1"/>
        <v>0</v>
      </c>
      <c r="P92" s="146"/>
    </row>
    <row r="93" spans="2:16" ht="15">
      <c r="B93" s="181"/>
      <c r="C93" s="182"/>
      <c r="D93" s="182"/>
      <c r="E93" s="181"/>
      <c r="F93" s="334" t="s">
        <v>460</v>
      </c>
      <c r="G93" s="330"/>
      <c r="H93" s="147"/>
      <c r="I93" s="147"/>
      <c r="J93" s="147"/>
      <c r="K93" s="147"/>
      <c r="L93" s="147"/>
      <c r="M93" s="147"/>
      <c r="N93" s="147"/>
      <c r="O93" s="278">
        <f t="shared" si="1"/>
        <v>0</v>
      </c>
      <c r="P93" s="147"/>
    </row>
    <row r="94" spans="2:16" ht="15">
      <c r="B94" s="181"/>
      <c r="C94" s="182"/>
      <c r="D94" s="182"/>
      <c r="E94" s="181"/>
      <c r="F94" s="335" t="s">
        <v>461</v>
      </c>
      <c r="G94" s="333"/>
      <c r="H94" s="146"/>
      <c r="I94" s="146"/>
      <c r="J94" s="146"/>
      <c r="K94" s="146"/>
      <c r="L94" s="146"/>
      <c r="M94" s="146"/>
      <c r="N94" s="146"/>
      <c r="O94" s="279">
        <f t="shared" si="1"/>
        <v>0</v>
      </c>
      <c r="P94" s="146"/>
    </row>
    <row r="95" spans="2:16" ht="15">
      <c r="B95" s="181"/>
      <c r="C95" s="182"/>
      <c r="D95" s="182"/>
      <c r="E95" s="181"/>
      <c r="F95" s="334" t="s">
        <v>462</v>
      </c>
      <c r="G95" s="330"/>
      <c r="H95" s="147"/>
      <c r="I95" s="147"/>
      <c r="J95" s="147"/>
      <c r="K95" s="147"/>
      <c r="L95" s="147"/>
      <c r="M95" s="147"/>
      <c r="N95" s="147"/>
      <c r="O95" s="278">
        <f t="shared" si="1"/>
        <v>0</v>
      </c>
      <c r="P95" s="147"/>
    </row>
    <row r="96" spans="2:16" ht="15">
      <c r="B96" s="181"/>
      <c r="C96" s="182"/>
      <c r="D96" s="182"/>
      <c r="E96" s="181"/>
      <c r="F96" s="335" t="s">
        <v>463</v>
      </c>
      <c r="G96" s="333"/>
      <c r="H96" s="146"/>
      <c r="I96" s="146"/>
      <c r="J96" s="146"/>
      <c r="K96" s="146"/>
      <c r="L96" s="146"/>
      <c r="M96" s="146"/>
      <c r="N96" s="146"/>
      <c r="O96" s="279">
        <f t="shared" si="1"/>
        <v>0</v>
      </c>
      <c r="P96" s="146"/>
    </row>
    <row r="97" spans="2:16" ht="15">
      <c r="B97" s="181"/>
      <c r="C97" s="182"/>
      <c r="D97" s="182"/>
      <c r="E97" s="181"/>
      <c r="F97" s="334" t="s">
        <v>464</v>
      </c>
      <c r="G97" s="330"/>
      <c r="H97" s="278">
        <f>+'INTANGIBLES - DIFERIDOS'!G44</f>
        <v>1501819</v>
      </c>
      <c r="I97" s="278">
        <f>+'INTANGIBLES - DIFERIDOS'!H44</f>
        <v>1501819</v>
      </c>
      <c r="J97" s="147"/>
      <c r="K97" s="147"/>
      <c r="L97" s="147"/>
      <c r="M97" s="147"/>
      <c r="N97" s="147"/>
      <c r="O97" s="278">
        <f>+H97-I97+J97-K97+L97-M97+N97</f>
        <v>0</v>
      </c>
      <c r="P97" s="147"/>
    </row>
    <row r="98" spans="2:16" ht="15">
      <c r="B98" s="181"/>
      <c r="C98" s="182"/>
      <c r="D98" s="182"/>
      <c r="E98" s="181"/>
      <c r="F98" s="335" t="s">
        <v>465</v>
      </c>
      <c r="G98" s="333"/>
      <c r="H98" s="146"/>
      <c r="I98" s="146"/>
      <c r="J98" s="146"/>
      <c r="K98" s="146"/>
      <c r="L98" s="146"/>
      <c r="M98" s="146"/>
      <c r="N98" s="146"/>
      <c r="O98" s="279">
        <f t="shared" si="1"/>
        <v>0</v>
      </c>
      <c r="P98" s="146"/>
    </row>
    <row r="99" spans="2:16" ht="15">
      <c r="B99" s="181"/>
      <c r="C99" s="182"/>
      <c r="D99" s="182"/>
      <c r="E99" s="235"/>
      <c r="F99" s="334" t="s">
        <v>466</v>
      </c>
      <c r="G99" s="330"/>
      <c r="H99" s="192">
        <f>+H92-H97</f>
        <v>123576</v>
      </c>
      <c r="I99" s="192">
        <f aca="true" t="shared" si="2" ref="I99:N99">+SUM(I90:I98)</f>
        <v>1501819</v>
      </c>
      <c r="J99" s="192">
        <f t="shared" si="2"/>
        <v>1625395</v>
      </c>
      <c r="K99" s="192">
        <f t="shared" si="2"/>
        <v>0</v>
      </c>
      <c r="L99" s="192">
        <f t="shared" si="2"/>
        <v>0</v>
      </c>
      <c r="M99" s="192">
        <f t="shared" si="2"/>
        <v>0</v>
      </c>
      <c r="N99" s="192">
        <f t="shared" si="2"/>
        <v>0</v>
      </c>
      <c r="O99" s="278">
        <f t="shared" si="1"/>
        <v>0</v>
      </c>
      <c r="P99" s="147"/>
    </row>
    <row r="100" spans="2:16" ht="15">
      <c r="B100" s="181"/>
      <c r="C100" s="182"/>
      <c r="D100" s="182"/>
      <c r="E100" s="331" t="s">
        <v>467</v>
      </c>
      <c r="F100" s="332"/>
      <c r="G100" s="333"/>
      <c r="H100" s="286"/>
      <c r="I100" s="286"/>
      <c r="J100" s="286"/>
      <c r="K100" s="286"/>
      <c r="L100" s="286"/>
      <c r="M100" s="286"/>
      <c r="N100" s="286"/>
      <c r="O100" s="290"/>
      <c r="P100" s="286"/>
    </row>
    <row r="101" spans="2:16" ht="15">
      <c r="B101" s="181"/>
      <c r="C101" s="182"/>
      <c r="D101" s="182"/>
      <c r="E101" s="182"/>
      <c r="F101" s="334" t="s">
        <v>468</v>
      </c>
      <c r="G101" s="330"/>
      <c r="H101" s="278"/>
      <c r="I101" s="278"/>
      <c r="J101" s="278"/>
      <c r="K101" s="278"/>
      <c r="L101" s="278"/>
      <c r="M101" s="278"/>
      <c r="N101" s="278"/>
      <c r="O101" s="278">
        <f t="shared" si="1"/>
        <v>0</v>
      </c>
      <c r="P101" s="147"/>
    </row>
    <row r="102" spans="2:16" ht="15">
      <c r="B102" s="181"/>
      <c r="C102" s="182"/>
      <c r="D102" s="182"/>
      <c r="E102" s="182"/>
      <c r="F102" s="335" t="s">
        <v>469</v>
      </c>
      <c r="G102" s="333"/>
      <c r="H102" s="279">
        <f>+'INTANGIBLES - DIFERIDOS'!G47</f>
        <v>18207313</v>
      </c>
      <c r="I102" s="279"/>
      <c r="J102" s="279">
        <f>+'INTANGIBLES - DIFERIDOS'!I47</f>
        <v>2012212</v>
      </c>
      <c r="K102" s="279"/>
      <c r="L102" s="279"/>
      <c r="M102" s="279"/>
      <c r="N102" s="279">
        <f>+'INTANGIBLES - DIFERIDOS'!M47</f>
        <v>16195101</v>
      </c>
      <c r="O102" s="279">
        <f t="shared" si="1"/>
        <v>0</v>
      </c>
      <c r="P102" s="146"/>
    </row>
    <row r="103" spans="2:16" ht="15">
      <c r="B103" s="181"/>
      <c r="C103" s="182"/>
      <c r="D103" s="182"/>
      <c r="E103" s="182"/>
      <c r="F103" s="334" t="s">
        <v>470</v>
      </c>
      <c r="G103" s="330"/>
      <c r="H103" s="278"/>
      <c r="I103" s="278"/>
      <c r="J103" s="278"/>
      <c r="K103" s="278"/>
      <c r="L103" s="278"/>
      <c r="M103" s="278"/>
      <c r="N103" s="278"/>
      <c r="O103" s="278">
        <f t="shared" si="1"/>
        <v>0</v>
      </c>
      <c r="P103" s="147"/>
    </row>
    <row r="104" spans="2:16" ht="15">
      <c r="B104" s="181"/>
      <c r="C104" s="182"/>
      <c r="D104" s="182"/>
      <c r="E104" s="182"/>
      <c r="F104" s="335" t="s">
        <v>471</v>
      </c>
      <c r="G104" s="333"/>
      <c r="H104" s="279"/>
      <c r="I104" s="279"/>
      <c r="J104" s="279"/>
      <c r="K104" s="279"/>
      <c r="L104" s="279"/>
      <c r="M104" s="279"/>
      <c r="N104" s="279"/>
      <c r="O104" s="279">
        <f t="shared" si="1"/>
        <v>0</v>
      </c>
      <c r="P104" s="146"/>
    </row>
    <row r="105" spans="2:16" ht="15">
      <c r="B105" s="181"/>
      <c r="C105" s="182"/>
      <c r="D105" s="182"/>
      <c r="E105" s="182"/>
      <c r="F105" s="334" t="s">
        <v>472</v>
      </c>
      <c r="G105" s="330"/>
      <c r="H105" s="278"/>
      <c r="I105" s="278"/>
      <c r="J105" s="278"/>
      <c r="K105" s="278"/>
      <c r="L105" s="278"/>
      <c r="M105" s="278"/>
      <c r="N105" s="278"/>
      <c r="O105" s="278">
        <f t="shared" si="1"/>
        <v>0</v>
      </c>
      <c r="P105" s="147"/>
    </row>
    <row r="106" spans="2:16" ht="15">
      <c r="B106" s="181"/>
      <c r="C106" s="182"/>
      <c r="D106" s="182"/>
      <c r="E106" s="182"/>
      <c r="F106" s="335" t="s">
        <v>473</v>
      </c>
      <c r="G106" s="333"/>
      <c r="H106" s="279"/>
      <c r="I106" s="279"/>
      <c r="J106" s="279"/>
      <c r="K106" s="279"/>
      <c r="L106" s="279"/>
      <c r="M106" s="279"/>
      <c r="N106" s="279"/>
      <c r="O106" s="279">
        <f t="shared" si="1"/>
        <v>0</v>
      </c>
      <c r="P106" s="146"/>
    </row>
    <row r="107" spans="2:16" ht="15">
      <c r="B107" s="181"/>
      <c r="C107" s="182"/>
      <c r="D107" s="182"/>
      <c r="E107" s="236"/>
      <c r="F107" s="334" t="s">
        <v>474</v>
      </c>
      <c r="G107" s="330"/>
      <c r="H107" s="278">
        <f>+SUM(H101:H106)</f>
        <v>18207313</v>
      </c>
      <c r="I107" s="278">
        <f aca="true" t="shared" si="3" ref="I107:N107">+SUM(I101:I106)</f>
        <v>0</v>
      </c>
      <c r="J107" s="278">
        <f t="shared" si="3"/>
        <v>2012212</v>
      </c>
      <c r="K107" s="278">
        <f t="shared" si="3"/>
        <v>0</v>
      </c>
      <c r="L107" s="278">
        <f t="shared" si="3"/>
        <v>0</v>
      </c>
      <c r="M107" s="278">
        <f t="shared" si="3"/>
        <v>0</v>
      </c>
      <c r="N107" s="278">
        <f t="shared" si="3"/>
        <v>16195101</v>
      </c>
      <c r="O107" s="278">
        <f t="shared" si="1"/>
        <v>0</v>
      </c>
      <c r="P107" s="147"/>
    </row>
    <row r="108" spans="2:16" ht="15">
      <c r="B108" s="181"/>
      <c r="C108" s="182"/>
      <c r="D108" s="182"/>
      <c r="E108" s="331" t="s">
        <v>485</v>
      </c>
      <c r="F108" s="332"/>
      <c r="G108" s="333"/>
      <c r="H108" s="286"/>
      <c r="I108" s="286"/>
      <c r="J108" s="286"/>
      <c r="K108" s="286"/>
      <c r="L108" s="286"/>
      <c r="M108" s="286"/>
      <c r="N108" s="286"/>
      <c r="O108" s="290"/>
      <c r="P108" s="286"/>
    </row>
    <row r="109" spans="2:16" ht="15">
      <c r="B109" s="181"/>
      <c r="C109" s="182"/>
      <c r="D109" s="182"/>
      <c r="E109" s="182"/>
      <c r="F109" s="334" t="s">
        <v>486</v>
      </c>
      <c r="G109" s="330"/>
      <c r="H109" s="147"/>
      <c r="I109" s="147"/>
      <c r="J109" s="147"/>
      <c r="K109" s="147"/>
      <c r="L109" s="147"/>
      <c r="M109" s="147"/>
      <c r="N109" s="147"/>
      <c r="O109" s="278">
        <f t="shared" si="1"/>
        <v>0</v>
      </c>
      <c r="P109" s="147"/>
    </row>
    <row r="110" spans="2:16" ht="15">
      <c r="B110" s="181"/>
      <c r="C110" s="182"/>
      <c r="D110" s="182"/>
      <c r="E110" s="182"/>
      <c r="F110" s="335" t="s">
        <v>487</v>
      </c>
      <c r="G110" s="333"/>
      <c r="H110" s="146"/>
      <c r="I110" s="146"/>
      <c r="J110" s="146"/>
      <c r="K110" s="146"/>
      <c r="L110" s="146"/>
      <c r="M110" s="146"/>
      <c r="N110" s="146"/>
      <c r="O110" s="279">
        <f t="shared" si="1"/>
        <v>0</v>
      </c>
      <c r="P110" s="146"/>
    </row>
    <row r="111" spans="2:16" ht="15">
      <c r="B111" s="181"/>
      <c r="C111" s="182"/>
      <c r="D111" s="182"/>
      <c r="E111" s="182"/>
      <c r="F111" s="334" t="s">
        <v>488</v>
      </c>
      <c r="G111" s="330"/>
      <c r="H111" s="147"/>
      <c r="I111" s="147"/>
      <c r="J111" s="147"/>
      <c r="K111" s="147"/>
      <c r="L111" s="147"/>
      <c r="M111" s="147"/>
      <c r="N111" s="147"/>
      <c r="O111" s="278">
        <f t="shared" si="1"/>
        <v>0</v>
      </c>
      <c r="P111" s="147"/>
    </row>
    <row r="112" spans="2:16" ht="15">
      <c r="B112" s="181"/>
      <c r="C112" s="182"/>
      <c r="D112" s="182"/>
      <c r="E112" s="236"/>
      <c r="F112" s="335" t="s">
        <v>489</v>
      </c>
      <c r="G112" s="333"/>
      <c r="H112" s="146"/>
      <c r="I112" s="146"/>
      <c r="J112" s="146"/>
      <c r="K112" s="146"/>
      <c r="L112" s="146"/>
      <c r="M112" s="146"/>
      <c r="N112" s="146"/>
      <c r="O112" s="279">
        <f t="shared" si="1"/>
        <v>0</v>
      </c>
      <c r="P112" s="146"/>
    </row>
    <row r="113" spans="2:16" ht="15">
      <c r="B113" s="181"/>
      <c r="C113" s="182"/>
      <c r="D113" s="182"/>
      <c r="E113" s="328" t="s">
        <v>332</v>
      </c>
      <c r="F113" s="329"/>
      <c r="G113" s="330"/>
      <c r="H113" s="286"/>
      <c r="I113" s="286"/>
      <c r="J113" s="286"/>
      <c r="K113" s="286"/>
      <c r="L113" s="286"/>
      <c r="M113" s="286"/>
      <c r="N113" s="286"/>
      <c r="O113" s="290"/>
      <c r="P113" s="286"/>
    </row>
    <row r="114" spans="2:16" ht="15">
      <c r="B114" s="181"/>
      <c r="C114" s="182"/>
      <c r="D114" s="182"/>
      <c r="E114" s="181"/>
      <c r="F114" s="335" t="s">
        <v>490</v>
      </c>
      <c r="G114" s="333"/>
      <c r="H114" s="146"/>
      <c r="I114" s="146"/>
      <c r="J114" s="146"/>
      <c r="K114" s="146"/>
      <c r="L114" s="146"/>
      <c r="M114" s="146"/>
      <c r="N114" s="146"/>
      <c r="O114" s="279">
        <f t="shared" si="1"/>
        <v>0</v>
      </c>
      <c r="P114" s="146"/>
    </row>
    <row r="115" spans="2:16" ht="15">
      <c r="B115" s="181"/>
      <c r="C115" s="182"/>
      <c r="D115" s="182"/>
      <c r="E115" s="181"/>
      <c r="F115" s="334" t="s">
        <v>333</v>
      </c>
      <c r="G115" s="330"/>
      <c r="H115" s="173">
        <f>+'PP&amp; EQ'!G98</f>
        <v>62947708</v>
      </c>
      <c r="I115" s="147"/>
      <c r="J115" s="147"/>
      <c r="K115" s="147"/>
      <c r="L115" s="147"/>
      <c r="M115" s="147"/>
      <c r="N115" s="173">
        <f>+'PP&amp; EQ'!M98</f>
        <v>62947708</v>
      </c>
      <c r="O115" s="278">
        <f t="shared" si="1"/>
        <v>0</v>
      </c>
      <c r="P115" s="147"/>
    </row>
    <row r="116" spans="2:16" ht="15">
      <c r="B116" s="181"/>
      <c r="C116" s="182"/>
      <c r="D116" s="182"/>
      <c r="E116" s="181"/>
      <c r="F116" s="335" t="s">
        <v>491</v>
      </c>
      <c r="G116" s="333"/>
      <c r="H116" s="146"/>
      <c r="I116" s="146"/>
      <c r="J116" s="146"/>
      <c r="K116" s="146"/>
      <c r="L116" s="146"/>
      <c r="M116" s="146"/>
      <c r="N116" s="146"/>
      <c r="O116" s="279">
        <f t="shared" si="1"/>
        <v>0</v>
      </c>
      <c r="P116" s="146"/>
    </row>
    <row r="117" spans="2:16" ht="15">
      <c r="B117" s="181"/>
      <c r="C117" s="182"/>
      <c r="D117" s="182"/>
      <c r="E117" s="235"/>
      <c r="F117" s="334" t="s">
        <v>334</v>
      </c>
      <c r="G117" s="330"/>
      <c r="H117" s="147"/>
      <c r="I117" s="147"/>
      <c r="J117" s="147"/>
      <c r="K117" s="147"/>
      <c r="L117" s="147"/>
      <c r="M117" s="147"/>
      <c r="N117" s="147"/>
      <c r="O117" s="278">
        <f t="shared" si="1"/>
        <v>0</v>
      </c>
      <c r="P117" s="147"/>
    </row>
    <row r="118" spans="2:16" ht="15">
      <c r="B118" s="181"/>
      <c r="C118" s="182"/>
      <c r="D118" s="182"/>
      <c r="E118" s="335" t="s">
        <v>492</v>
      </c>
      <c r="F118" s="332"/>
      <c r="G118" s="333"/>
      <c r="H118" s="146"/>
      <c r="I118" s="146"/>
      <c r="J118" s="146"/>
      <c r="K118" s="146"/>
      <c r="L118" s="146"/>
      <c r="M118" s="146"/>
      <c r="N118" s="146"/>
      <c r="O118" s="279">
        <f t="shared" si="1"/>
        <v>0</v>
      </c>
      <c r="P118" s="146"/>
    </row>
    <row r="119" spans="2:16" ht="15">
      <c r="B119" s="181"/>
      <c r="C119" s="236"/>
      <c r="D119" s="236"/>
      <c r="E119" s="334" t="s">
        <v>493</v>
      </c>
      <c r="F119" s="329"/>
      <c r="G119" s="330"/>
      <c r="H119" s="147"/>
      <c r="I119" s="147"/>
      <c r="J119" s="147"/>
      <c r="K119" s="147"/>
      <c r="L119" s="147"/>
      <c r="M119" s="147"/>
      <c r="N119" s="147"/>
      <c r="O119" s="278">
        <f t="shared" si="1"/>
        <v>0</v>
      </c>
      <c r="P119" s="147"/>
    </row>
    <row r="120" spans="2:16" ht="15">
      <c r="B120" s="181"/>
      <c r="C120" s="331" t="s">
        <v>494</v>
      </c>
      <c r="D120" s="332"/>
      <c r="E120" s="332"/>
      <c r="F120" s="332"/>
      <c r="G120" s="333"/>
      <c r="H120" s="286"/>
      <c r="I120" s="286"/>
      <c r="J120" s="286"/>
      <c r="K120" s="286"/>
      <c r="L120" s="286"/>
      <c r="M120" s="286"/>
      <c r="N120" s="286"/>
      <c r="O120" s="290"/>
      <c r="P120" s="286"/>
    </row>
    <row r="121" spans="2:16" ht="15">
      <c r="B121" s="181"/>
      <c r="C121" s="182"/>
      <c r="D121" s="328" t="s">
        <v>495</v>
      </c>
      <c r="E121" s="329"/>
      <c r="F121" s="329"/>
      <c r="G121" s="330"/>
      <c r="H121" s="286"/>
      <c r="I121" s="286"/>
      <c r="J121" s="286"/>
      <c r="K121" s="286"/>
      <c r="L121" s="286"/>
      <c r="M121" s="286"/>
      <c r="N121" s="286"/>
      <c r="O121" s="290"/>
      <c r="P121" s="286"/>
    </row>
    <row r="122" spans="2:16" ht="15">
      <c r="B122" s="181"/>
      <c r="C122" s="182"/>
      <c r="D122" s="181"/>
      <c r="E122" s="335" t="s">
        <v>496</v>
      </c>
      <c r="F122" s="332"/>
      <c r="G122" s="333"/>
      <c r="H122" s="146"/>
      <c r="I122" s="146"/>
      <c r="J122" s="146"/>
      <c r="K122" s="146"/>
      <c r="L122" s="146"/>
      <c r="M122" s="146"/>
      <c r="N122" s="146"/>
      <c r="O122" s="279">
        <f>+H122+I122-J122+K122-L122+M122-N122</f>
        <v>0</v>
      </c>
      <c r="P122" s="146"/>
    </row>
    <row r="123" spans="2:16" ht="15">
      <c r="B123" s="181"/>
      <c r="C123" s="182"/>
      <c r="D123" s="181"/>
      <c r="E123" s="334" t="s">
        <v>497</v>
      </c>
      <c r="F123" s="329"/>
      <c r="G123" s="330"/>
      <c r="H123" s="147"/>
      <c r="I123" s="147"/>
      <c r="J123" s="147"/>
      <c r="K123" s="147"/>
      <c r="L123" s="147"/>
      <c r="M123" s="147"/>
      <c r="N123" s="147"/>
      <c r="O123" s="278">
        <f>+H123+I123-J123+K123-L123+M123-N123</f>
        <v>0</v>
      </c>
      <c r="P123" s="147"/>
    </row>
    <row r="124" spans="2:16" ht="15">
      <c r="B124" s="181"/>
      <c r="C124" s="182"/>
      <c r="D124" s="181"/>
      <c r="E124" s="331" t="s">
        <v>498</v>
      </c>
      <c r="F124" s="332"/>
      <c r="G124" s="333"/>
      <c r="H124" s="286"/>
      <c r="I124" s="286"/>
      <c r="J124" s="286"/>
      <c r="K124" s="286"/>
      <c r="L124" s="286"/>
      <c r="M124" s="286"/>
      <c r="N124" s="286"/>
      <c r="O124" s="290"/>
      <c r="P124" s="286"/>
    </row>
    <row r="125" spans="2:16" ht="15">
      <c r="B125" s="181"/>
      <c r="C125" s="182"/>
      <c r="D125" s="181"/>
      <c r="E125" s="182"/>
      <c r="F125" s="334" t="s">
        <v>499</v>
      </c>
      <c r="G125" s="330"/>
      <c r="H125" s="147"/>
      <c r="I125" s="147"/>
      <c r="J125" s="147"/>
      <c r="K125" s="147"/>
      <c r="L125" s="147"/>
      <c r="M125" s="147"/>
      <c r="N125" s="147"/>
      <c r="O125" s="278">
        <f aca="true" t="shared" si="4" ref="O125:O188">+H125+I125-J125+K125-L125+M125-N125</f>
        <v>0</v>
      </c>
      <c r="P125" s="147"/>
    </row>
    <row r="126" spans="2:16" ht="15">
      <c r="B126" s="181"/>
      <c r="C126" s="182"/>
      <c r="D126" s="181"/>
      <c r="E126" s="182"/>
      <c r="F126" s="335" t="s">
        <v>500</v>
      </c>
      <c r="G126" s="333"/>
      <c r="H126" s="146"/>
      <c r="I126" s="146"/>
      <c r="J126" s="146"/>
      <c r="K126" s="146"/>
      <c r="L126" s="146"/>
      <c r="M126" s="146"/>
      <c r="N126" s="146"/>
      <c r="O126" s="279">
        <f t="shared" si="4"/>
        <v>0</v>
      </c>
      <c r="P126" s="146"/>
    </row>
    <row r="127" spans="2:16" ht="15">
      <c r="B127" s="181"/>
      <c r="C127" s="182"/>
      <c r="D127" s="181"/>
      <c r="E127" s="182"/>
      <c r="F127" s="334" t="s">
        <v>501</v>
      </c>
      <c r="G127" s="330"/>
      <c r="H127" s="147"/>
      <c r="I127" s="147"/>
      <c r="J127" s="147"/>
      <c r="K127" s="147"/>
      <c r="L127" s="147"/>
      <c r="M127" s="147"/>
      <c r="N127" s="147"/>
      <c r="O127" s="278">
        <f t="shared" si="4"/>
        <v>0</v>
      </c>
      <c r="P127" s="147"/>
    </row>
    <row r="128" spans="2:16" ht="15">
      <c r="B128" s="181"/>
      <c r="C128" s="182"/>
      <c r="D128" s="181"/>
      <c r="E128" s="182"/>
      <c r="F128" s="335" t="s">
        <v>502</v>
      </c>
      <c r="G128" s="333"/>
      <c r="H128" s="146"/>
      <c r="I128" s="146"/>
      <c r="J128" s="146"/>
      <c r="K128" s="146"/>
      <c r="L128" s="146"/>
      <c r="M128" s="146"/>
      <c r="N128" s="146"/>
      <c r="O128" s="279">
        <f t="shared" si="4"/>
        <v>0</v>
      </c>
      <c r="P128" s="146"/>
    </row>
    <row r="129" spans="2:16" ht="15">
      <c r="B129" s="181"/>
      <c r="C129" s="182"/>
      <c r="D129" s="181"/>
      <c r="E129" s="182"/>
      <c r="F129" s="334" t="s">
        <v>503</v>
      </c>
      <c r="G129" s="330"/>
      <c r="H129" s="147"/>
      <c r="I129" s="147"/>
      <c r="J129" s="147"/>
      <c r="K129" s="147"/>
      <c r="L129" s="147"/>
      <c r="M129" s="147"/>
      <c r="N129" s="147"/>
      <c r="O129" s="278">
        <f t="shared" si="4"/>
        <v>0</v>
      </c>
      <c r="P129" s="147"/>
    </row>
    <row r="130" spans="2:16" ht="15">
      <c r="B130" s="181"/>
      <c r="C130" s="182"/>
      <c r="D130" s="181"/>
      <c r="E130" s="182"/>
      <c r="F130" s="335" t="s">
        <v>504</v>
      </c>
      <c r="G130" s="333"/>
      <c r="H130" s="146"/>
      <c r="I130" s="146"/>
      <c r="J130" s="146"/>
      <c r="K130" s="146"/>
      <c r="L130" s="146"/>
      <c r="M130" s="146"/>
      <c r="N130" s="146"/>
      <c r="O130" s="279">
        <f t="shared" si="4"/>
        <v>0</v>
      </c>
      <c r="P130" s="146"/>
    </row>
    <row r="131" spans="2:16" ht="15">
      <c r="B131" s="181"/>
      <c r="C131" s="182"/>
      <c r="D131" s="181"/>
      <c r="E131" s="182"/>
      <c r="F131" s="334" t="s">
        <v>505</v>
      </c>
      <c r="G131" s="330"/>
      <c r="H131" s="147"/>
      <c r="I131" s="147"/>
      <c r="J131" s="147"/>
      <c r="K131" s="147"/>
      <c r="L131" s="147"/>
      <c r="M131" s="147"/>
      <c r="N131" s="147"/>
      <c r="O131" s="278">
        <f t="shared" si="4"/>
        <v>0</v>
      </c>
      <c r="P131" s="147"/>
    </row>
    <row r="132" spans="2:16" ht="15">
      <c r="B132" s="181"/>
      <c r="C132" s="182"/>
      <c r="D132" s="181"/>
      <c r="E132" s="182"/>
      <c r="F132" s="335" t="s">
        <v>506</v>
      </c>
      <c r="G132" s="333"/>
      <c r="H132" s="146"/>
      <c r="I132" s="146"/>
      <c r="J132" s="146"/>
      <c r="K132" s="146"/>
      <c r="L132" s="146"/>
      <c r="M132" s="146"/>
      <c r="N132" s="146"/>
      <c r="O132" s="279">
        <f t="shared" si="4"/>
        <v>0</v>
      </c>
      <c r="P132" s="146"/>
    </row>
    <row r="133" spans="2:16" ht="15">
      <c r="B133" s="181"/>
      <c r="C133" s="182"/>
      <c r="D133" s="181"/>
      <c r="E133" s="182"/>
      <c r="F133" s="334" t="s">
        <v>507</v>
      </c>
      <c r="G133" s="330"/>
      <c r="H133" s="147"/>
      <c r="I133" s="147"/>
      <c r="J133" s="147"/>
      <c r="K133" s="147"/>
      <c r="L133" s="147"/>
      <c r="M133" s="147"/>
      <c r="N133" s="147"/>
      <c r="O133" s="278">
        <f t="shared" si="4"/>
        <v>0</v>
      </c>
      <c r="P133" s="147"/>
    </row>
    <row r="134" spans="2:16" ht="15">
      <c r="B134" s="181"/>
      <c r="C134" s="182"/>
      <c r="D134" s="181"/>
      <c r="E134" s="182"/>
      <c r="F134" s="335" t="s">
        <v>508</v>
      </c>
      <c r="G134" s="333"/>
      <c r="H134" s="146"/>
      <c r="I134" s="146"/>
      <c r="J134" s="146"/>
      <c r="K134" s="146"/>
      <c r="L134" s="146"/>
      <c r="M134" s="146"/>
      <c r="N134" s="146"/>
      <c r="O134" s="279">
        <f t="shared" si="4"/>
        <v>0</v>
      </c>
      <c r="P134" s="146"/>
    </row>
    <row r="135" spans="2:16" ht="15">
      <c r="B135" s="181"/>
      <c r="C135" s="182"/>
      <c r="D135" s="181"/>
      <c r="E135" s="182"/>
      <c r="F135" s="334" t="s">
        <v>509</v>
      </c>
      <c r="G135" s="330"/>
      <c r="H135" s="147"/>
      <c r="I135" s="147"/>
      <c r="J135" s="147"/>
      <c r="K135" s="147"/>
      <c r="L135" s="147"/>
      <c r="M135" s="147"/>
      <c r="N135" s="147"/>
      <c r="O135" s="278">
        <f t="shared" si="4"/>
        <v>0</v>
      </c>
      <c r="P135" s="147"/>
    </row>
    <row r="136" spans="2:16" ht="15">
      <c r="B136" s="181"/>
      <c r="C136" s="182"/>
      <c r="D136" s="181"/>
      <c r="E136" s="182"/>
      <c r="F136" s="335" t="s">
        <v>510</v>
      </c>
      <c r="G136" s="333"/>
      <c r="H136" s="146"/>
      <c r="I136" s="146"/>
      <c r="J136" s="146"/>
      <c r="K136" s="146"/>
      <c r="L136" s="146"/>
      <c r="M136" s="146"/>
      <c r="N136" s="146"/>
      <c r="O136" s="279">
        <f t="shared" si="4"/>
        <v>0</v>
      </c>
      <c r="P136" s="146"/>
    </row>
    <row r="137" spans="2:16" ht="15">
      <c r="B137" s="181"/>
      <c r="C137" s="182"/>
      <c r="D137" s="181"/>
      <c r="E137" s="182"/>
      <c r="F137" s="334" t="s">
        <v>511</v>
      </c>
      <c r="G137" s="330"/>
      <c r="H137" s="147"/>
      <c r="I137" s="147"/>
      <c r="J137" s="147"/>
      <c r="K137" s="147"/>
      <c r="L137" s="147"/>
      <c r="M137" s="147"/>
      <c r="N137" s="147"/>
      <c r="O137" s="278">
        <f t="shared" si="4"/>
        <v>0</v>
      </c>
      <c r="P137" s="147"/>
    </row>
    <row r="138" spans="2:16" ht="15">
      <c r="B138" s="181"/>
      <c r="C138" s="182"/>
      <c r="D138" s="181"/>
      <c r="E138" s="182"/>
      <c r="F138" s="335" t="s">
        <v>512</v>
      </c>
      <c r="G138" s="333"/>
      <c r="H138" s="146"/>
      <c r="I138" s="146"/>
      <c r="J138" s="146"/>
      <c r="K138" s="146"/>
      <c r="L138" s="146"/>
      <c r="M138" s="146"/>
      <c r="N138" s="146"/>
      <c r="O138" s="279">
        <f t="shared" si="4"/>
        <v>0</v>
      </c>
      <c r="P138" s="146"/>
    </row>
    <row r="139" spans="2:16" ht="15">
      <c r="B139" s="181"/>
      <c r="C139" s="182"/>
      <c r="D139" s="181"/>
      <c r="E139" s="182"/>
      <c r="F139" s="334" t="s">
        <v>513</v>
      </c>
      <c r="G139" s="330"/>
      <c r="H139" s="147"/>
      <c r="I139" s="147"/>
      <c r="J139" s="147"/>
      <c r="K139" s="147"/>
      <c r="L139" s="147"/>
      <c r="M139" s="147"/>
      <c r="N139" s="147"/>
      <c r="O139" s="278">
        <f t="shared" si="4"/>
        <v>0</v>
      </c>
      <c r="P139" s="147"/>
    </row>
    <row r="140" spans="2:16" ht="15">
      <c r="B140" s="181"/>
      <c r="C140" s="182"/>
      <c r="D140" s="181"/>
      <c r="E140" s="182"/>
      <c r="F140" s="335" t="s">
        <v>514</v>
      </c>
      <c r="G140" s="333"/>
      <c r="H140" s="146"/>
      <c r="I140" s="146"/>
      <c r="J140" s="146"/>
      <c r="K140" s="146"/>
      <c r="L140" s="146"/>
      <c r="M140" s="146"/>
      <c r="N140" s="146"/>
      <c r="O140" s="279">
        <f t="shared" si="4"/>
        <v>0</v>
      </c>
      <c r="P140" s="146"/>
    </row>
    <row r="141" spans="2:16" ht="15">
      <c r="B141" s="181"/>
      <c r="C141" s="182"/>
      <c r="D141" s="181"/>
      <c r="E141" s="182"/>
      <c r="F141" s="334" t="s">
        <v>515</v>
      </c>
      <c r="G141" s="330"/>
      <c r="H141" s="147"/>
      <c r="I141" s="147"/>
      <c r="J141" s="147"/>
      <c r="K141" s="147"/>
      <c r="L141" s="147"/>
      <c r="M141" s="147"/>
      <c r="N141" s="147"/>
      <c r="O141" s="278">
        <f t="shared" si="4"/>
        <v>0</v>
      </c>
      <c r="P141" s="147"/>
    </row>
    <row r="142" spans="2:16" ht="15">
      <c r="B142" s="181"/>
      <c r="C142" s="182"/>
      <c r="D142" s="181"/>
      <c r="E142" s="182"/>
      <c r="F142" s="335" t="s">
        <v>516</v>
      </c>
      <c r="G142" s="333"/>
      <c r="H142" s="146"/>
      <c r="I142" s="146"/>
      <c r="J142" s="146"/>
      <c r="K142" s="146"/>
      <c r="L142" s="146"/>
      <c r="M142" s="146"/>
      <c r="N142" s="146"/>
      <c r="O142" s="279">
        <f t="shared" si="4"/>
        <v>0</v>
      </c>
      <c r="P142" s="146"/>
    </row>
    <row r="143" spans="2:16" ht="15">
      <c r="B143" s="181"/>
      <c r="C143" s="182"/>
      <c r="D143" s="181"/>
      <c r="E143" s="236"/>
      <c r="F143" s="334" t="s">
        <v>517</v>
      </c>
      <c r="G143" s="330"/>
      <c r="H143" s="147"/>
      <c r="I143" s="147"/>
      <c r="J143" s="147"/>
      <c r="K143" s="147"/>
      <c r="L143" s="147"/>
      <c r="M143" s="147"/>
      <c r="N143" s="147"/>
      <c r="O143" s="278">
        <f t="shared" si="4"/>
        <v>0</v>
      </c>
      <c r="P143" s="147"/>
    </row>
    <row r="144" spans="2:16" ht="15">
      <c r="B144" s="181"/>
      <c r="C144" s="182"/>
      <c r="D144" s="181"/>
      <c r="E144" s="335" t="s">
        <v>518</v>
      </c>
      <c r="F144" s="332"/>
      <c r="G144" s="333"/>
      <c r="H144" s="146"/>
      <c r="I144" s="146"/>
      <c r="J144" s="146"/>
      <c r="K144" s="146"/>
      <c r="L144" s="146"/>
      <c r="M144" s="146"/>
      <c r="N144" s="146"/>
      <c r="O144" s="279">
        <f t="shared" si="4"/>
        <v>0</v>
      </c>
      <c r="P144" s="146"/>
    </row>
    <row r="145" spans="2:16" ht="15">
      <c r="B145" s="181"/>
      <c r="C145" s="182"/>
      <c r="D145" s="181"/>
      <c r="E145" s="334" t="s">
        <v>519</v>
      </c>
      <c r="F145" s="329"/>
      <c r="G145" s="330"/>
      <c r="H145" s="147"/>
      <c r="I145" s="147"/>
      <c r="J145" s="147"/>
      <c r="K145" s="147"/>
      <c r="L145" s="147"/>
      <c r="M145" s="147"/>
      <c r="N145" s="147"/>
      <c r="O145" s="278">
        <f t="shared" si="4"/>
        <v>0</v>
      </c>
      <c r="P145" s="147"/>
    </row>
    <row r="146" spans="2:16" ht="15">
      <c r="B146" s="181"/>
      <c r="C146" s="182"/>
      <c r="D146" s="181"/>
      <c r="E146" s="331" t="s">
        <v>520</v>
      </c>
      <c r="F146" s="332"/>
      <c r="G146" s="333"/>
      <c r="H146" s="286"/>
      <c r="I146" s="286"/>
      <c r="J146" s="286"/>
      <c r="K146" s="286"/>
      <c r="L146" s="286"/>
      <c r="M146" s="286"/>
      <c r="N146" s="286"/>
      <c r="O146" s="290"/>
      <c r="P146" s="286"/>
    </row>
    <row r="147" spans="2:16" ht="15">
      <c r="B147" s="181"/>
      <c r="C147" s="182"/>
      <c r="D147" s="181"/>
      <c r="E147" s="182"/>
      <c r="F147" s="334" t="s">
        <v>521</v>
      </c>
      <c r="G147" s="330"/>
      <c r="H147" s="147"/>
      <c r="I147" s="147"/>
      <c r="J147" s="147"/>
      <c r="K147" s="147"/>
      <c r="L147" s="147"/>
      <c r="M147" s="147"/>
      <c r="N147" s="147"/>
      <c r="O147" s="278">
        <f t="shared" si="4"/>
        <v>0</v>
      </c>
      <c r="P147" s="147"/>
    </row>
    <row r="148" spans="2:16" ht="15">
      <c r="B148" s="181"/>
      <c r="C148" s="182"/>
      <c r="D148" s="181"/>
      <c r="E148" s="182"/>
      <c r="F148" s="335" t="s">
        <v>522</v>
      </c>
      <c r="G148" s="333"/>
      <c r="H148" s="146"/>
      <c r="I148" s="146"/>
      <c r="J148" s="146"/>
      <c r="K148" s="146"/>
      <c r="L148" s="146"/>
      <c r="M148" s="146"/>
      <c r="N148" s="146"/>
      <c r="O148" s="279">
        <f t="shared" si="4"/>
        <v>0</v>
      </c>
      <c r="P148" s="146"/>
    </row>
    <row r="149" spans="2:16" ht="15">
      <c r="B149" s="181"/>
      <c r="C149" s="182"/>
      <c r="D149" s="181"/>
      <c r="E149" s="182"/>
      <c r="F149" s="334" t="s">
        <v>523</v>
      </c>
      <c r="G149" s="330"/>
      <c r="H149" s="147"/>
      <c r="I149" s="147"/>
      <c r="J149" s="147"/>
      <c r="K149" s="147"/>
      <c r="L149" s="147"/>
      <c r="M149" s="147"/>
      <c r="N149" s="147"/>
      <c r="O149" s="278">
        <f t="shared" si="4"/>
        <v>0</v>
      </c>
      <c r="P149" s="147"/>
    </row>
    <row r="150" spans="2:16" ht="15">
      <c r="B150" s="181"/>
      <c r="C150" s="182"/>
      <c r="D150" s="181"/>
      <c r="E150" s="182"/>
      <c r="F150" s="335" t="s">
        <v>524</v>
      </c>
      <c r="G150" s="333"/>
      <c r="H150" s="146"/>
      <c r="I150" s="146"/>
      <c r="J150" s="146"/>
      <c r="K150" s="146"/>
      <c r="L150" s="146"/>
      <c r="M150" s="146"/>
      <c r="N150" s="146"/>
      <c r="O150" s="279">
        <f t="shared" si="4"/>
        <v>0</v>
      </c>
      <c r="P150" s="146"/>
    </row>
    <row r="151" spans="2:16" ht="15">
      <c r="B151" s="181"/>
      <c r="C151" s="182"/>
      <c r="D151" s="181"/>
      <c r="E151" s="182"/>
      <c r="F151" s="334" t="s">
        <v>525</v>
      </c>
      <c r="G151" s="330"/>
      <c r="H151" s="147"/>
      <c r="I151" s="147"/>
      <c r="J151" s="147"/>
      <c r="K151" s="147"/>
      <c r="L151" s="147"/>
      <c r="M151" s="147"/>
      <c r="N151" s="147"/>
      <c r="O151" s="278">
        <f t="shared" si="4"/>
        <v>0</v>
      </c>
      <c r="P151" s="147"/>
    </row>
    <row r="152" spans="2:16" ht="15">
      <c r="B152" s="181"/>
      <c r="C152" s="182"/>
      <c r="D152" s="181"/>
      <c r="E152" s="182"/>
      <c r="F152" s="335" t="s">
        <v>526</v>
      </c>
      <c r="G152" s="333"/>
      <c r="H152" s="146"/>
      <c r="I152" s="146"/>
      <c r="J152" s="146"/>
      <c r="K152" s="146"/>
      <c r="L152" s="146"/>
      <c r="M152" s="146"/>
      <c r="N152" s="146"/>
      <c r="O152" s="279">
        <f t="shared" si="4"/>
        <v>0</v>
      </c>
      <c r="P152" s="146"/>
    </row>
    <row r="153" spans="2:16" ht="15">
      <c r="B153" s="181"/>
      <c r="C153" s="182"/>
      <c r="D153" s="181"/>
      <c r="E153" s="182"/>
      <c r="F153" s="334" t="s">
        <v>527</v>
      </c>
      <c r="G153" s="330"/>
      <c r="H153" s="147"/>
      <c r="I153" s="147"/>
      <c r="J153" s="147"/>
      <c r="K153" s="147"/>
      <c r="L153" s="147"/>
      <c r="M153" s="147"/>
      <c r="N153" s="147"/>
      <c r="O153" s="278">
        <f t="shared" si="4"/>
        <v>0</v>
      </c>
      <c r="P153" s="147"/>
    </row>
    <row r="154" spans="2:16" ht="15">
      <c r="B154" s="181"/>
      <c r="C154" s="182"/>
      <c r="D154" s="181"/>
      <c r="E154" s="182"/>
      <c r="F154" s="335" t="s">
        <v>528</v>
      </c>
      <c r="G154" s="333"/>
      <c r="H154" s="146"/>
      <c r="I154" s="146"/>
      <c r="J154" s="146"/>
      <c r="K154" s="146"/>
      <c r="L154" s="146"/>
      <c r="M154" s="146"/>
      <c r="N154" s="146"/>
      <c r="O154" s="279">
        <f t="shared" si="4"/>
        <v>0</v>
      </c>
      <c r="P154" s="146"/>
    </row>
    <row r="155" spans="2:16" ht="15">
      <c r="B155" s="181"/>
      <c r="C155" s="182"/>
      <c r="D155" s="181"/>
      <c r="E155" s="182"/>
      <c r="F155" s="334" t="s">
        <v>529</v>
      </c>
      <c r="G155" s="330"/>
      <c r="H155" s="147"/>
      <c r="I155" s="147"/>
      <c r="J155" s="147"/>
      <c r="K155" s="147"/>
      <c r="L155" s="147"/>
      <c r="M155" s="147"/>
      <c r="N155" s="147"/>
      <c r="O155" s="278">
        <f t="shared" si="4"/>
        <v>0</v>
      </c>
      <c r="P155" s="147"/>
    </row>
    <row r="156" spans="2:16" ht="15">
      <c r="B156" s="181"/>
      <c r="C156" s="182"/>
      <c r="D156" s="181"/>
      <c r="E156" s="236"/>
      <c r="F156" s="335" t="s">
        <v>530</v>
      </c>
      <c r="G156" s="333"/>
      <c r="H156" s="146"/>
      <c r="I156" s="146"/>
      <c r="J156" s="146"/>
      <c r="K156" s="146"/>
      <c r="L156" s="146"/>
      <c r="M156" s="146"/>
      <c r="N156" s="146"/>
      <c r="O156" s="279">
        <f t="shared" si="4"/>
        <v>0</v>
      </c>
      <c r="P156" s="146"/>
    </row>
    <row r="157" spans="2:16" ht="15">
      <c r="B157" s="181"/>
      <c r="C157" s="182"/>
      <c r="D157" s="181"/>
      <c r="E157" s="334" t="s">
        <v>531</v>
      </c>
      <c r="F157" s="329"/>
      <c r="G157" s="330"/>
      <c r="H157" s="147"/>
      <c r="I157" s="147"/>
      <c r="J157" s="147"/>
      <c r="K157" s="147"/>
      <c r="L157" s="147"/>
      <c r="M157" s="147"/>
      <c r="N157" s="147"/>
      <c r="O157" s="278">
        <f t="shared" si="4"/>
        <v>0</v>
      </c>
      <c r="P157" s="147"/>
    </row>
    <row r="158" spans="2:16" ht="15">
      <c r="B158" s="181"/>
      <c r="C158" s="182"/>
      <c r="D158" s="181"/>
      <c r="E158" s="331" t="s">
        <v>532</v>
      </c>
      <c r="F158" s="332"/>
      <c r="G158" s="333"/>
      <c r="H158" s="286"/>
      <c r="I158" s="286"/>
      <c r="J158" s="286"/>
      <c r="K158" s="286"/>
      <c r="L158" s="286"/>
      <c r="M158" s="286"/>
      <c r="N158" s="286"/>
      <c r="O158" s="290"/>
      <c r="P158" s="286"/>
    </row>
    <row r="159" spans="2:16" ht="15">
      <c r="B159" s="181"/>
      <c r="C159" s="182"/>
      <c r="D159" s="181"/>
      <c r="E159" s="182"/>
      <c r="F159" s="334" t="s">
        <v>533</v>
      </c>
      <c r="G159" s="330"/>
      <c r="H159" s="147"/>
      <c r="I159" s="147"/>
      <c r="J159" s="147"/>
      <c r="K159" s="147"/>
      <c r="L159" s="147"/>
      <c r="M159" s="147"/>
      <c r="N159" s="147"/>
      <c r="O159" s="278">
        <f t="shared" si="4"/>
        <v>0</v>
      </c>
      <c r="P159" s="147"/>
    </row>
    <row r="160" spans="2:16" ht="15">
      <c r="B160" s="181"/>
      <c r="C160" s="182"/>
      <c r="D160" s="181"/>
      <c r="E160" s="182"/>
      <c r="F160" s="335" t="s">
        <v>534</v>
      </c>
      <c r="G160" s="333"/>
      <c r="H160" s="146"/>
      <c r="I160" s="146"/>
      <c r="J160" s="146"/>
      <c r="K160" s="146"/>
      <c r="L160" s="146"/>
      <c r="M160" s="146"/>
      <c r="N160" s="146"/>
      <c r="O160" s="279">
        <f t="shared" si="4"/>
        <v>0</v>
      </c>
      <c r="P160" s="146"/>
    </row>
    <row r="161" spans="2:16" ht="15">
      <c r="B161" s="181"/>
      <c r="C161" s="182"/>
      <c r="D161" s="181"/>
      <c r="E161" s="182"/>
      <c r="F161" s="334" t="s">
        <v>535</v>
      </c>
      <c r="G161" s="330"/>
      <c r="H161" s="147"/>
      <c r="I161" s="147"/>
      <c r="J161" s="147"/>
      <c r="K161" s="147"/>
      <c r="L161" s="147"/>
      <c r="M161" s="147"/>
      <c r="N161" s="147"/>
      <c r="O161" s="278">
        <f t="shared" si="4"/>
        <v>0</v>
      </c>
      <c r="P161" s="147"/>
    </row>
    <row r="162" spans="2:16" ht="15">
      <c r="B162" s="181"/>
      <c r="C162" s="182"/>
      <c r="D162" s="181"/>
      <c r="E162" s="182"/>
      <c r="F162" s="335" t="s">
        <v>536</v>
      </c>
      <c r="G162" s="333"/>
      <c r="H162" s="146"/>
      <c r="I162" s="146"/>
      <c r="J162" s="146"/>
      <c r="K162" s="146"/>
      <c r="L162" s="146"/>
      <c r="M162" s="146"/>
      <c r="N162" s="146"/>
      <c r="O162" s="279">
        <f t="shared" si="4"/>
        <v>0</v>
      </c>
      <c r="P162" s="146"/>
    </row>
    <row r="163" spans="2:16" ht="15">
      <c r="B163" s="181"/>
      <c r="C163" s="182"/>
      <c r="D163" s="181"/>
      <c r="E163" s="182"/>
      <c r="F163" s="334" t="s">
        <v>537</v>
      </c>
      <c r="G163" s="330"/>
      <c r="H163" s="147"/>
      <c r="I163" s="147"/>
      <c r="J163" s="147"/>
      <c r="K163" s="147"/>
      <c r="L163" s="147"/>
      <c r="M163" s="147"/>
      <c r="N163" s="147"/>
      <c r="O163" s="278">
        <f t="shared" si="4"/>
        <v>0</v>
      </c>
      <c r="P163" s="147"/>
    </row>
    <row r="164" spans="2:16" ht="15">
      <c r="B164" s="181"/>
      <c r="C164" s="182"/>
      <c r="D164" s="181"/>
      <c r="E164" s="182"/>
      <c r="F164" s="335" t="s">
        <v>538</v>
      </c>
      <c r="G164" s="333"/>
      <c r="H164" s="146"/>
      <c r="I164" s="146"/>
      <c r="J164" s="146"/>
      <c r="K164" s="146"/>
      <c r="L164" s="146"/>
      <c r="M164" s="146"/>
      <c r="N164" s="146"/>
      <c r="O164" s="279">
        <f t="shared" si="4"/>
        <v>0</v>
      </c>
      <c r="P164" s="146"/>
    </row>
    <row r="165" spans="2:16" ht="15">
      <c r="B165" s="181"/>
      <c r="C165" s="182"/>
      <c r="D165" s="181"/>
      <c r="E165" s="182"/>
      <c r="F165" s="334" t="s">
        <v>539</v>
      </c>
      <c r="G165" s="330"/>
      <c r="H165" s="147"/>
      <c r="I165" s="147"/>
      <c r="J165" s="147"/>
      <c r="K165" s="147"/>
      <c r="L165" s="147"/>
      <c r="M165" s="147"/>
      <c r="N165" s="147"/>
      <c r="O165" s="278">
        <f t="shared" si="4"/>
        <v>0</v>
      </c>
      <c r="P165" s="147"/>
    </row>
    <row r="166" spans="2:16" ht="15">
      <c r="B166" s="181"/>
      <c r="C166" s="182"/>
      <c r="D166" s="181"/>
      <c r="E166" s="182"/>
      <c r="F166" s="335" t="s">
        <v>540</v>
      </c>
      <c r="G166" s="333"/>
      <c r="H166" s="146"/>
      <c r="I166" s="146"/>
      <c r="J166" s="146"/>
      <c r="K166" s="146"/>
      <c r="L166" s="146"/>
      <c r="M166" s="146"/>
      <c r="N166" s="146"/>
      <c r="O166" s="279">
        <f t="shared" si="4"/>
        <v>0</v>
      </c>
      <c r="P166" s="146"/>
    </row>
    <row r="167" spans="2:16" ht="15">
      <c r="B167" s="181"/>
      <c r="C167" s="182"/>
      <c r="D167" s="181"/>
      <c r="E167" s="182"/>
      <c r="F167" s="334" t="s">
        <v>541</v>
      </c>
      <c r="G167" s="330"/>
      <c r="H167" s="147"/>
      <c r="I167" s="147"/>
      <c r="J167" s="147"/>
      <c r="K167" s="147"/>
      <c r="L167" s="147"/>
      <c r="M167" s="147"/>
      <c r="N167" s="147"/>
      <c r="O167" s="278">
        <f t="shared" si="4"/>
        <v>0</v>
      </c>
      <c r="P167" s="147"/>
    </row>
    <row r="168" spans="2:16" ht="15">
      <c r="B168" s="181"/>
      <c r="C168" s="182"/>
      <c r="D168" s="181"/>
      <c r="E168" s="236"/>
      <c r="F168" s="335" t="s">
        <v>542</v>
      </c>
      <c r="G168" s="333"/>
      <c r="H168" s="146"/>
      <c r="I168" s="146"/>
      <c r="J168" s="146"/>
      <c r="K168" s="146"/>
      <c r="L168" s="146"/>
      <c r="M168" s="146"/>
      <c r="N168" s="146"/>
      <c r="O168" s="279">
        <f t="shared" si="4"/>
        <v>0</v>
      </c>
      <c r="P168" s="146"/>
    </row>
    <row r="169" spans="2:16" ht="15">
      <c r="B169" s="181"/>
      <c r="C169" s="182"/>
      <c r="D169" s="181"/>
      <c r="E169" s="328" t="s">
        <v>543</v>
      </c>
      <c r="F169" s="329"/>
      <c r="G169" s="330"/>
      <c r="H169" s="286"/>
      <c r="I169" s="286"/>
      <c r="J169" s="286"/>
      <c r="K169" s="286"/>
      <c r="L169" s="286"/>
      <c r="M169" s="286"/>
      <c r="N169" s="286"/>
      <c r="O169" s="290"/>
      <c r="P169" s="286"/>
    </row>
    <row r="170" spans="2:16" ht="15">
      <c r="B170" s="181"/>
      <c r="C170" s="182"/>
      <c r="D170" s="181"/>
      <c r="E170" s="181"/>
      <c r="F170" s="335" t="s">
        <v>544</v>
      </c>
      <c r="G170" s="333"/>
      <c r="H170" s="146"/>
      <c r="I170" s="146"/>
      <c r="J170" s="146"/>
      <c r="K170" s="146"/>
      <c r="L170" s="146"/>
      <c r="M170" s="146"/>
      <c r="N170" s="146"/>
      <c r="O170" s="279">
        <f t="shared" si="4"/>
        <v>0</v>
      </c>
      <c r="P170" s="146"/>
    </row>
    <row r="171" spans="2:16" ht="15">
      <c r="B171" s="181"/>
      <c r="C171" s="182"/>
      <c r="D171" s="181"/>
      <c r="E171" s="181"/>
      <c r="F171" s="334" t="s">
        <v>545</v>
      </c>
      <c r="G171" s="330"/>
      <c r="H171" s="147"/>
      <c r="I171" s="147"/>
      <c r="J171" s="147"/>
      <c r="K171" s="147"/>
      <c r="L171" s="147"/>
      <c r="M171" s="147"/>
      <c r="N171" s="147"/>
      <c r="O171" s="278">
        <f t="shared" si="4"/>
        <v>0</v>
      </c>
      <c r="P171" s="147"/>
    </row>
    <row r="172" spans="2:16" ht="15">
      <c r="B172" s="181"/>
      <c r="C172" s="182"/>
      <c r="D172" s="181"/>
      <c r="E172" s="181"/>
      <c r="F172" s="335" t="s">
        <v>546</v>
      </c>
      <c r="G172" s="333"/>
      <c r="H172" s="146"/>
      <c r="I172" s="146"/>
      <c r="J172" s="146"/>
      <c r="K172" s="146"/>
      <c r="L172" s="146"/>
      <c r="M172" s="146"/>
      <c r="N172" s="146"/>
      <c r="O172" s="279">
        <f t="shared" si="4"/>
        <v>0</v>
      </c>
      <c r="P172" s="146"/>
    </row>
    <row r="173" spans="2:16" ht="15">
      <c r="B173" s="181"/>
      <c r="C173" s="182"/>
      <c r="D173" s="181"/>
      <c r="E173" s="181"/>
      <c r="F173" s="334" t="s">
        <v>547</v>
      </c>
      <c r="G173" s="330"/>
      <c r="H173" s="147"/>
      <c r="I173" s="147"/>
      <c r="J173" s="147"/>
      <c r="K173" s="147"/>
      <c r="L173" s="147"/>
      <c r="M173" s="147"/>
      <c r="N173" s="147"/>
      <c r="O173" s="278">
        <f t="shared" si="4"/>
        <v>0</v>
      </c>
      <c r="P173" s="147"/>
    </row>
    <row r="174" spans="2:16" ht="15">
      <c r="B174" s="181"/>
      <c r="C174" s="182"/>
      <c r="D174" s="181"/>
      <c r="E174" s="181"/>
      <c r="F174" s="335" t="s">
        <v>548</v>
      </c>
      <c r="G174" s="333"/>
      <c r="H174" s="146"/>
      <c r="I174" s="146"/>
      <c r="J174" s="146"/>
      <c r="K174" s="146"/>
      <c r="L174" s="146"/>
      <c r="M174" s="146"/>
      <c r="N174" s="146"/>
      <c r="O174" s="279">
        <f t="shared" si="4"/>
        <v>0</v>
      </c>
      <c r="P174" s="146"/>
    </row>
    <row r="175" spans="2:16" ht="15">
      <c r="B175" s="181"/>
      <c r="C175" s="182"/>
      <c r="D175" s="181"/>
      <c r="E175" s="235"/>
      <c r="F175" s="334" t="s">
        <v>549</v>
      </c>
      <c r="G175" s="330"/>
      <c r="H175" s="147"/>
      <c r="I175" s="147"/>
      <c r="J175" s="147"/>
      <c r="K175" s="147"/>
      <c r="L175" s="147"/>
      <c r="M175" s="147"/>
      <c r="N175" s="147"/>
      <c r="O175" s="278">
        <f t="shared" si="4"/>
        <v>0</v>
      </c>
      <c r="P175" s="147"/>
    </row>
    <row r="176" spans="2:16" ht="15">
      <c r="B176" s="181"/>
      <c r="C176" s="182"/>
      <c r="D176" s="235"/>
      <c r="E176" s="335" t="s">
        <v>550</v>
      </c>
      <c r="F176" s="332"/>
      <c r="G176" s="333"/>
      <c r="H176" s="146"/>
      <c r="I176" s="146"/>
      <c r="J176" s="146"/>
      <c r="K176" s="146"/>
      <c r="L176" s="146"/>
      <c r="M176" s="146"/>
      <c r="N176" s="146"/>
      <c r="O176" s="279">
        <f t="shared" si="4"/>
        <v>0</v>
      </c>
      <c r="P176" s="146"/>
    </row>
    <row r="177" spans="2:16" ht="15">
      <c r="B177" s="181"/>
      <c r="C177" s="182"/>
      <c r="D177" s="328" t="s">
        <v>551</v>
      </c>
      <c r="E177" s="329"/>
      <c r="F177" s="329"/>
      <c r="G177" s="330"/>
      <c r="H177" s="286"/>
      <c r="I177" s="286"/>
      <c r="J177" s="286"/>
      <c r="K177" s="286"/>
      <c r="L177" s="286"/>
      <c r="M177" s="286"/>
      <c r="N177" s="286"/>
      <c r="O177" s="290"/>
      <c r="P177" s="286"/>
    </row>
    <row r="178" spans="2:16" ht="15">
      <c r="B178" s="181"/>
      <c r="C178" s="182"/>
      <c r="D178" s="181"/>
      <c r="E178" s="335" t="s">
        <v>552</v>
      </c>
      <c r="F178" s="332"/>
      <c r="G178" s="333"/>
      <c r="H178" s="146"/>
      <c r="I178" s="146"/>
      <c r="J178" s="146"/>
      <c r="K178" s="146"/>
      <c r="L178" s="146"/>
      <c r="M178" s="146"/>
      <c r="N178" s="146"/>
      <c r="O178" s="279">
        <f t="shared" si="4"/>
        <v>0</v>
      </c>
      <c r="P178" s="146"/>
    </row>
    <row r="179" spans="2:16" ht="15">
      <c r="B179" s="181"/>
      <c r="C179" s="182"/>
      <c r="D179" s="181"/>
      <c r="E179" s="328" t="s">
        <v>553</v>
      </c>
      <c r="F179" s="329"/>
      <c r="G179" s="330"/>
      <c r="H179" s="147"/>
      <c r="I179" s="147"/>
      <c r="J179" s="147"/>
      <c r="K179" s="147"/>
      <c r="L179" s="147"/>
      <c r="M179" s="147"/>
      <c r="N179" s="147"/>
      <c r="O179" s="278">
        <f t="shared" si="4"/>
        <v>0</v>
      </c>
      <c r="P179" s="147"/>
    </row>
    <row r="180" spans="2:16" ht="15">
      <c r="B180" s="181"/>
      <c r="C180" s="182"/>
      <c r="D180" s="181"/>
      <c r="E180" s="181"/>
      <c r="F180" s="335" t="s">
        <v>554</v>
      </c>
      <c r="G180" s="333"/>
      <c r="H180" s="286"/>
      <c r="I180" s="286"/>
      <c r="J180" s="286"/>
      <c r="K180" s="286"/>
      <c r="L180" s="286"/>
      <c r="M180" s="286"/>
      <c r="N180" s="286"/>
      <c r="O180" s="290"/>
      <c r="P180" s="286"/>
    </row>
    <row r="181" spans="2:16" ht="15">
      <c r="B181" s="181"/>
      <c r="C181" s="182"/>
      <c r="D181" s="181"/>
      <c r="E181" s="181"/>
      <c r="F181" s="334" t="s">
        <v>555</v>
      </c>
      <c r="G181" s="330"/>
      <c r="H181" s="147"/>
      <c r="I181" s="147"/>
      <c r="J181" s="147"/>
      <c r="K181" s="147"/>
      <c r="L181" s="147"/>
      <c r="M181" s="147"/>
      <c r="N181" s="147"/>
      <c r="O181" s="278">
        <f t="shared" si="4"/>
        <v>0</v>
      </c>
      <c r="P181" s="147"/>
    </row>
    <row r="182" spans="2:16" ht="15">
      <c r="B182" s="181"/>
      <c r="C182" s="182"/>
      <c r="D182" s="181"/>
      <c r="E182" s="181"/>
      <c r="F182" s="335" t="s">
        <v>556</v>
      </c>
      <c r="G182" s="333"/>
      <c r="H182" s="146"/>
      <c r="I182" s="146"/>
      <c r="J182" s="146"/>
      <c r="K182" s="146"/>
      <c r="L182" s="146"/>
      <c r="M182" s="146"/>
      <c r="N182" s="146"/>
      <c r="O182" s="279">
        <f t="shared" si="4"/>
        <v>0</v>
      </c>
      <c r="P182" s="146"/>
    </row>
    <row r="183" spans="2:16" ht="15">
      <c r="B183" s="181"/>
      <c r="C183" s="182"/>
      <c r="D183" s="181"/>
      <c r="E183" s="181"/>
      <c r="F183" s="334" t="s">
        <v>557</v>
      </c>
      <c r="G183" s="330"/>
      <c r="H183" s="147"/>
      <c r="I183" s="147"/>
      <c r="J183" s="147"/>
      <c r="K183" s="147"/>
      <c r="L183" s="147"/>
      <c r="M183" s="147"/>
      <c r="N183" s="147"/>
      <c r="O183" s="278">
        <f t="shared" si="4"/>
        <v>0</v>
      </c>
      <c r="P183" s="147"/>
    </row>
    <row r="184" spans="2:16" ht="15">
      <c r="B184" s="181"/>
      <c r="C184" s="182"/>
      <c r="D184" s="181"/>
      <c r="E184" s="181"/>
      <c r="F184" s="335" t="s">
        <v>558</v>
      </c>
      <c r="G184" s="333"/>
      <c r="H184" s="146"/>
      <c r="I184" s="146"/>
      <c r="J184" s="146"/>
      <c r="K184" s="146"/>
      <c r="L184" s="146"/>
      <c r="M184" s="146"/>
      <c r="N184" s="146"/>
      <c r="O184" s="279">
        <f t="shared" si="4"/>
        <v>0</v>
      </c>
      <c r="P184" s="146"/>
    </row>
    <row r="185" spans="2:16" ht="15">
      <c r="B185" s="181"/>
      <c r="C185" s="182"/>
      <c r="D185" s="181"/>
      <c r="E185" s="181"/>
      <c r="F185" s="334" t="s">
        <v>559</v>
      </c>
      <c r="G185" s="330"/>
      <c r="H185" s="147"/>
      <c r="I185" s="147"/>
      <c r="J185" s="147"/>
      <c r="K185" s="147"/>
      <c r="L185" s="147"/>
      <c r="M185" s="147"/>
      <c r="N185" s="147"/>
      <c r="O185" s="278">
        <f t="shared" si="4"/>
        <v>0</v>
      </c>
      <c r="P185" s="147"/>
    </row>
    <row r="186" spans="2:16" ht="15">
      <c r="B186" s="181"/>
      <c r="C186" s="182"/>
      <c r="D186" s="181"/>
      <c r="E186" s="181"/>
      <c r="F186" s="335" t="s">
        <v>560</v>
      </c>
      <c r="G186" s="333"/>
      <c r="H186" s="146"/>
      <c r="I186" s="146"/>
      <c r="J186" s="146"/>
      <c r="K186" s="146"/>
      <c r="L186" s="146"/>
      <c r="M186" s="146"/>
      <c r="N186" s="146"/>
      <c r="O186" s="279">
        <f t="shared" si="4"/>
        <v>0</v>
      </c>
      <c r="P186" s="146"/>
    </row>
    <row r="187" spans="2:16" ht="15">
      <c r="B187" s="181"/>
      <c r="C187" s="182"/>
      <c r="D187" s="181"/>
      <c r="E187" s="181"/>
      <c r="F187" s="334" t="s">
        <v>561</v>
      </c>
      <c r="G187" s="330"/>
      <c r="H187" s="147"/>
      <c r="I187" s="147"/>
      <c r="J187" s="147"/>
      <c r="K187" s="147"/>
      <c r="L187" s="147"/>
      <c r="M187" s="147"/>
      <c r="N187" s="147"/>
      <c r="O187" s="278">
        <f t="shared" si="4"/>
        <v>0</v>
      </c>
      <c r="P187" s="147"/>
    </row>
    <row r="188" spans="2:16" ht="15">
      <c r="B188" s="181"/>
      <c r="C188" s="182"/>
      <c r="D188" s="181"/>
      <c r="E188" s="181"/>
      <c r="F188" s="335" t="s">
        <v>562</v>
      </c>
      <c r="G188" s="333"/>
      <c r="H188" s="146"/>
      <c r="I188" s="146"/>
      <c r="J188" s="146"/>
      <c r="K188" s="146"/>
      <c r="L188" s="146"/>
      <c r="M188" s="146"/>
      <c r="N188" s="146"/>
      <c r="O188" s="279">
        <f t="shared" si="4"/>
        <v>0</v>
      </c>
      <c r="P188" s="146"/>
    </row>
    <row r="189" spans="2:16" ht="15">
      <c r="B189" s="181"/>
      <c r="C189" s="182"/>
      <c r="D189" s="181"/>
      <c r="E189" s="181"/>
      <c r="F189" s="334" t="s">
        <v>563</v>
      </c>
      <c r="G189" s="330"/>
      <c r="H189" s="147"/>
      <c r="I189" s="147"/>
      <c r="J189" s="147"/>
      <c r="K189" s="147"/>
      <c r="L189" s="147"/>
      <c r="M189" s="147"/>
      <c r="N189" s="147"/>
      <c r="O189" s="278">
        <f aca="true" t="shared" si="5" ref="O189:O195">+H189+I189-J189+K189-L189+M189-N189</f>
        <v>0</v>
      </c>
      <c r="P189" s="147"/>
    </row>
    <row r="190" spans="2:16" ht="15">
      <c r="B190" s="181"/>
      <c r="C190" s="182"/>
      <c r="D190" s="181"/>
      <c r="E190" s="181"/>
      <c r="F190" s="335" t="s">
        <v>564</v>
      </c>
      <c r="G190" s="333"/>
      <c r="H190" s="146"/>
      <c r="I190" s="146"/>
      <c r="J190" s="146"/>
      <c r="K190" s="146"/>
      <c r="L190" s="146"/>
      <c r="M190" s="146"/>
      <c r="N190" s="146"/>
      <c r="O190" s="279">
        <f t="shared" si="5"/>
        <v>0</v>
      </c>
      <c r="P190" s="146"/>
    </row>
    <row r="191" spans="2:16" ht="15">
      <c r="B191" s="181"/>
      <c r="C191" s="182"/>
      <c r="D191" s="181"/>
      <c r="E191" s="181"/>
      <c r="F191" s="334" t="s">
        <v>565</v>
      </c>
      <c r="G191" s="330"/>
      <c r="H191" s="147"/>
      <c r="I191" s="147"/>
      <c r="J191" s="147"/>
      <c r="K191" s="147"/>
      <c r="L191" s="147"/>
      <c r="M191" s="147"/>
      <c r="N191" s="147"/>
      <c r="O191" s="278">
        <f t="shared" si="5"/>
        <v>0</v>
      </c>
      <c r="P191" s="147"/>
    </row>
    <row r="192" spans="2:16" ht="15">
      <c r="B192" s="181"/>
      <c r="C192" s="182"/>
      <c r="D192" s="181"/>
      <c r="E192" s="181"/>
      <c r="F192" s="335" t="s">
        <v>566</v>
      </c>
      <c r="G192" s="333"/>
      <c r="H192" s="146"/>
      <c r="I192" s="146"/>
      <c r="J192" s="146"/>
      <c r="K192" s="146"/>
      <c r="L192" s="146"/>
      <c r="M192" s="146"/>
      <c r="N192" s="146"/>
      <c r="O192" s="279">
        <f t="shared" si="5"/>
        <v>0</v>
      </c>
      <c r="P192" s="146"/>
    </row>
    <row r="193" spans="2:16" ht="15">
      <c r="B193" s="181"/>
      <c r="C193" s="182"/>
      <c r="D193" s="181"/>
      <c r="E193" s="235"/>
      <c r="F193" s="334" t="s">
        <v>567</v>
      </c>
      <c r="G193" s="330"/>
      <c r="H193" s="147"/>
      <c r="I193" s="147"/>
      <c r="J193" s="147"/>
      <c r="K193" s="147"/>
      <c r="L193" s="147"/>
      <c r="M193" s="147"/>
      <c r="N193" s="147"/>
      <c r="O193" s="278">
        <f t="shared" si="5"/>
        <v>0</v>
      </c>
      <c r="P193" s="147"/>
    </row>
    <row r="194" spans="2:16" ht="15">
      <c r="B194" s="181"/>
      <c r="C194" s="182"/>
      <c r="D194" s="181"/>
      <c r="E194" s="335" t="s">
        <v>568</v>
      </c>
      <c r="F194" s="332"/>
      <c r="G194" s="333"/>
      <c r="H194" s="146"/>
      <c r="I194" s="146"/>
      <c r="J194" s="146"/>
      <c r="K194" s="146"/>
      <c r="L194" s="146"/>
      <c r="M194" s="146"/>
      <c r="N194" s="146"/>
      <c r="O194" s="279">
        <f t="shared" si="5"/>
        <v>0</v>
      </c>
      <c r="P194" s="146"/>
    </row>
    <row r="195" spans="2:16" ht="15">
      <c r="B195" s="181"/>
      <c r="C195" s="182"/>
      <c r="D195" s="181"/>
      <c r="E195" s="334" t="s">
        <v>569</v>
      </c>
      <c r="F195" s="329"/>
      <c r="G195" s="330"/>
      <c r="H195" s="147"/>
      <c r="I195" s="147"/>
      <c r="J195" s="147"/>
      <c r="K195" s="147"/>
      <c r="L195" s="147"/>
      <c r="M195" s="147"/>
      <c r="N195" s="147"/>
      <c r="O195" s="278">
        <f t="shared" si="5"/>
        <v>0</v>
      </c>
      <c r="P195" s="147"/>
    </row>
    <row r="196" spans="2:16" ht="15">
      <c r="B196" s="181"/>
      <c r="C196" s="182"/>
      <c r="D196" s="181"/>
      <c r="E196" s="331" t="s">
        <v>570</v>
      </c>
      <c r="F196" s="332"/>
      <c r="G196" s="333"/>
      <c r="H196" s="286"/>
      <c r="I196" s="286"/>
      <c r="J196" s="286"/>
      <c r="K196" s="286"/>
      <c r="L196" s="286"/>
      <c r="M196" s="286"/>
      <c r="N196" s="286"/>
      <c r="O196" s="290"/>
      <c r="P196" s="286"/>
    </row>
    <row r="197" spans="2:16" ht="15">
      <c r="B197" s="181"/>
      <c r="C197" s="182"/>
      <c r="D197" s="181"/>
      <c r="E197" s="182"/>
      <c r="F197" s="334" t="s">
        <v>571</v>
      </c>
      <c r="G197" s="330"/>
      <c r="H197" s="147"/>
      <c r="I197" s="147"/>
      <c r="J197" s="147"/>
      <c r="K197" s="147"/>
      <c r="L197" s="147"/>
      <c r="M197" s="147"/>
      <c r="N197" s="147"/>
      <c r="O197" s="278">
        <f aca="true" t="shared" si="6" ref="O197:O205">+H197+I197-J197+K197-L197+M197-N197</f>
        <v>0</v>
      </c>
      <c r="P197" s="147"/>
    </row>
    <row r="198" spans="2:16" ht="15">
      <c r="B198" s="181"/>
      <c r="C198" s="182"/>
      <c r="D198" s="181"/>
      <c r="E198" s="182"/>
      <c r="F198" s="335" t="s">
        <v>572</v>
      </c>
      <c r="G198" s="333"/>
      <c r="H198" s="146"/>
      <c r="I198" s="146"/>
      <c r="J198" s="146"/>
      <c r="K198" s="146"/>
      <c r="L198" s="146"/>
      <c r="M198" s="146"/>
      <c r="N198" s="146"/>
      <c r="O198" s="279">
        <f t="shared" si="6"/>
        <v>0</v>
      </c>
      <c r="P198" s="146"/>
    </row>
    <row r="199" spans="2:16" ht="15">
      <c r="B199" s="181"/>
      <c r="C199" s="182"/>
      <c r="D199" s="181"/>
      <c r="E199" s="182"/>
      <c r="F199" s="334" t="s">
        <v>573</v>
      </c>
      <c r="G199" s="330"/>
      <c r="H199" s="147"/>
      <c r="I199" s="147"/>
      <c r="J199" s="147"/>
      <c r="K199" s="147"/>
      <c r="L199" s="147"/>
      <c r="M199" s="147"/>
      <c r="N199" s="147"/>
      <c r="O199" s="278">
        <f t="shared" si="6"/>
        <v>0</v>
      </c>
      <c r="P199" s="147"/>
    </row>
    <row r="200" spans="2:16" ht="15">
      <c r="B200" s="181"/>
      <c r="C200" s="182"/>
      <c r="D200" s="181"/>
      <c r="E200" s="182"/>
      <c r="F200" s="335" t="s">
        <v>574</v>
      </c>
      <c r="G200" s="333"/>
      <c r="H200" s="146"/>
      <c r="I200" s="146"/>
      <c r="J200" s="146"/>
      <c r="K200" s="146"/>
      <c r="L200" s="146"/>
      <c r="M200" s="146"/>
      <c r="N200" s="146"/>
      <c r="O200" s="279">
        <f t="shared" si="6"/>
        <v>0</v>
      </c>
      <c r="P200" s="146"/>
    </row>
    <row r="201" spans="2:16" ht="15">
      <c r="B201" s="181"/>
      <c r="C201" s="182"/>
      <c r="D201" s="181"/>
      <c r="E201" s="182"/>
      <c r="F201" s="334" t="s">
        <v>575</v>
      </c>
      <c r="G201" s="330"/>
      <c r="H201" s="147"/>
      <c r="I201" s="147"/>
      <c r="J201" s="147"/>
      <c r="K201" s="147"/>
      <c r="L201" s="147"/>
      <c r="M201" s="147"/>
      <c r="N201" s="147"/>
      <c r="O201" s="278">
        <f t="shared" si="6"/>
        <v>0</v>
      </c>
      <c r="P201" s="147"/>
    </row>
    <row r="202" spans="2:16" ht="15">
      <c r="B202" s="181"/>
      <c r="C202" s="182"/>
      <c r="D202" s="181"/>
      <c r="E202" s="182"/>
      <c r="F202" s="335" t="s">
        <v>576</v>
      </c>
      <c r="G202" s="333"/>
      <c r="H202" s="146"/>
      <c r="I202" s="146"/>
      <c r="J202" s="146"/>
      <c r="K202" s="146"/>
      <c r="L202" s="146"/>
      <c r="M202" s="146"/>
      <c r="N202" s="146"/>
      <c r="O202" s="279">
        <f t="shared" si="6"/>
        <v>0</v>
      </c>
      <c r="P202" s="146"/>
    </row>
    <row r="203" spans="2:16" ht="15">
      <c r="B203" s="181"/>
      <c r="C203" s="182"/>
      <c r="D203" s="181"/>
      <c r="E203" s="182"/>
      <c r="F203" s="334" t="s">
        <v>577</v>
      </c>
      <c r="G203" s="330"/>
      <c r="H203" s="147"/>
      <c r="I203" s="147"/>
      <c r="J203" s="147"/>
      <c r="K203" s="147"/>
      <c r="L203" s="147"/>
      <c r="M203" s="147"/>
      <c r="N203" s="147"/>
      <c r="O203" s="278">
        <f t="shared" si="6"/>
        <v>0</v>
      </c>
      <c r="P203" s="147"/>
    </row>
    <row r="204" spans="2:16" ht="15">
      <c r="B204" s="181"/>
      <c r="C204" s="182"/>
      <c r="D204" s="181"/>
      <c r="E204" s="182"/>
      <c r="F204" s="335" t="s">
        <v>578</v>
      </c>
      <c r="G204" s="333"/>
      <c r="H204" s="146"/>
      <c r="I204" s="146"/>
      <c r="J204" s="146"/>
      <c r="K204" s="146"/>
      <c r="L204" s="146"/>
      <c r="M204" s="146"/>
      <c r="N204" s="146"/>
      <c r="O204" s="279">
        <f t="shared" si="6"/>
        <v>0</v>
      </c>
      <c r="P204" s="146"/>
    </row>
    <row r="205" spans="2:16" ht="15">
      <c r="B205" s="181"/>
      <c r="C205" s="182"/>
      <c r="D205" s="181"/>
      <c r="E205" s="236"/>
      <c r="F205" s="334" t="s">
        <v>579</v>
      </c>
      <c r="G205" s="330"/>
      <c r="H205" s="147"/>
      <c r="I205" s="147"/>
      <c r="J205" s="147"/>
      <c r="K205" s="147"/>
      <c r="L205" s="147"/>
      <c r="M205" s="147"/>
      <c r="N205" s="147"/>
      <c r="O205" s="278">
        <f t="shared" si="6"/>
        <v>0</v>
      </c>
      <c r="P205" s="147"/>
    </row>
    <row r="206" spans="2:16" ht="15">
      <c r="B206" s="181"/>
      <c r="C206" s="182"/>
      <c r="D206" s="181"/>
      <c r="E206" s="331" t="s">
        <v>580</v>
      </c>
      <c r="F206" s="332"/>
      <c r="G206" s="333"/>
      <c r="H206" s="286"/>
      <c r="I206" s="286"/>
      <c r="J206" s="286"/>
      <c r="K206" s="286"/>
      <c r="L206" s="286"/>
      <c r="M206" s="286"/>
      <c r="N206" s="286"/>
      <c r="O206" s="290"/>
      <c r="P206" s="286"/>
    </row>
    <row r="207" spans="2:16" ht="15">
      <c r="B207" s="181"/>
      <c r="C207" s="182"/>
      <c r="D207" s="181"/>
      <c r="E207" s="182"/>
      <c r="F207" s="334" t="s">
        <v>581</v>
      </c>
      <c r="G207" s="330"/>
      <c r="H207" s="147"/>
      <c r="I207" s="147"/>
      <c r="J207" s="147"/>
      <c r="K207" s="147"/>
      <c r="L207" s="147"/>
      <c r="M207" s="147"/>
      <c r="N207" s="147"/>
      <c r="O207" s="278">
        <f aca="true" t="shared" si="7" ref="O207:O212">+H207+I207-J207+K207-L207+M207-N207</f>
        <v>0</v>
      </c>
      <c r="P207" s="147"/>
    </row>
    <row r="208" spans="2:16" ht="15">
      <c r="B208" s="181"/>
      <c r="C208" s="182"/>
      <c r="D208" s="181"/>
      <c r="E208" s="182"/>
      <c r="F208" s="335" t="s">
        <v>582</v>
      </c>
      <c r="G208" s="333"/>
      <c r="H208" s="146"/>
      <c r="I208" s="146"/>
      <c r="J208" s="146"/>
      <c r="K208" s="146"/>
      <c r="L208" s="146"/>
      <c r="M208" s="146"/>
      <c r="N208" s="146"/>
      <c r="O208" s="279">
        <f t="shared" si="7"/>
        <v>0</v>
      </c>
      <c r="P208" s="146"/>
    </row>
    <row r="209" spans="2:16" ht="15">
      <c r="B209" s="181"/>
      <c r="C209" s="182"/>
      <c r="D209" s="181"/>
      <c r="E209" s="182"/>
      <c r="F209" s="334" t="s">
        <v>583</v>
      </c>
      <c r="G209" s="330"/>
      <c r="H209" s="147"/>
      <c r="I209" s="147"/>
      <c r="J209" s="147"/>
      <c r="K209" s="147"/>
      <c r="L209" s="147"/>
      <c r="M209" s="147"/>
      <c r="N209" s="147"/>
      <c r="O209" s="278">
        <f t="shared" si="7"/>
        <v>0</v>
      </c>
      <c r="P209" s="147"/>
    </row>
    <row r="210" spans="2:16" ht="15">
      <c r="B210" s="181"/>
      <c r="C210" s="182"/>
      <c r="D210" s="181"/>
      <c r="E210" s="182"/>
      <c r="F210" s="335" t="s">
        <v>584</v>
      </c>
      <c r="G210" s="333"/>
      <c r="H210" s="146"/>
      <c r="I210" s="146"/>
      <c r="J210" s="146"/>
      <c r="K210" s="146"/>
      <c r="L210" s="146"/>
      <c r="M210" s="146"/>
      <c r="N210" s="146"/>
      <c r="O210" s="279">
        <f t="shared" si="7"/>
        <v>0</v>
      </c>
      <c r="P210" s="146"/>
    </row>
    <row r="211" spans="2:16" ht="15">
      <c r="B211" s="181"/>
      <c r="C211" s="182"/>
      <c r="D211" s="181"/>
      <c r="E211" s="182"/>
      <c r="F211" s="334" t="s">
        <v>585</v>
      </c>
      <c r="G211" s="330"/>
      <c r="H211" s="147"/>
      <c r="I211" s="147"/>
      <c r="J211" s="147"/>
      <c r="K211" s="147"/>
      <c r="L211" s="147"/>
      <c r="M211" s="147"/>
      <c r="N211" s="147"/>
      <c r="O211" s="278">
        <f t="shared" si="7"/>
        <v>0</v>
      </c>
      <c r="P211" s="147"/>
    </row>
    <row r="212" spans="2:16" ht="15">
      <c r="B212" s="181"/>
      <c r="C212" s="182"/>
      <c r="D212" s="181"/>
      <c r="E212" s="236"/>
      <c r="F212" s="335" t="s">
        <v>586</v>
      </c>
      <c r="G212" s="333"/>
      <c r="H212" s="146"/>
      <c r="I212" s="146"/>
      <c r="J212" s="146"/>
      <c r="K212" s="146"/>
      <c r="L212" s="146"/>
      <c r="M212" s="146"/>
      <c r="N212" s="146"/>
      <c r="O212" s="279">
        <f t="shared" si="7"/>
        <v>0</v>
      </c>
      <c r="P212" s="146"/>
    </row>
    <row r="213" spans="2:16" ht="15">
      <c r="B213" s="181"/>
      <c r="C213" s="182"/>
      <c r="D213" s="181"/>
      <c r="E213" s="328" t="s">
        <v>587</v>
      </c>
      <c r="F213" s="329"/>
      <c r="G213" s="330"/>
      <c r="H213" s="286"/>
      <c r="I213" s="286"/>
      <c r="J213" s="286"/>
      <c r="K213" s="286"/>
      <c r="L213" s="286"/>
      <c r="M213" s="286"/>
      <c r="N213" s="286"/>
      <c r="O213" s="290"/>
      <c r="P213" s="286"/>
    </row>
    <row r="214" spans="2:16" ht="15">
      <c r="B214" s="181"/>
      <c r="C214" s="182"/>
      <c r="D214" s="181"/>
      <c r="E214" s="181"/>
      <c r="F214" s="335" t="s">
        <v>588</v>
      </c>
      <c r="G214" s="333"/>
      <c r="H214" s="146"/>
      <c r="I214" s="146"/>
      <c r="J214" s="146"/>
      <c r="K214" s="146"/>
      <c r="L214" s="146"/>
      <c r="M214" s="146"/>
      <c r="N214" s="146"/>
      <c r="O214" s="279">
        <f aca="true" t="shared" si="8" ref="O214:O222">+H214+I214-J214+K214-L214+M214-N214</f>
        <v>0</v>
      </c>
      <c r="P214" s="146"/>
    </row>
    <row r="215" spans="2:16" ht="15">
      <c r="B215" s="181"/>
      <c r="C215" s="182"/>
      <c r="D215" s="181"/>
      <c r="E215" s="181"/>
      <c r="F215" s="334" t="s">
        <v>589</v>
      </c>
      <c r="G215" s="330"/>
      <c r="H215" s="147"/>
      <c r="I215" s="147"/>
      <c r="J215" s="147"/>
      <c r="K215" s="147"/>
      <c r="L215" s="147"/>
      <c r="M215" s="147"/>
      <c r="N215" s="147"/>
      <c r="O215" s="278">
        <f t="shared" si="8"/>
        <v>0</v>
      </c>
      <c r="P215" s="147"/>
    </row>
    <row r="216" spans="2:16" ht="15">
      <c r="B216" s="181"/>
      <c r="C216" s="182"/>
      <c r="D216" s="181"/>
      <c r="E216" s="181"/>
      <c r="F216" s="335" t="s">
        <v>590</v>
      </c>
      <c r="G216" s="333"/>
      <c r="H216" s="146"/>
      <c r="I216" s="146"/>
      <c r="J216" s="146"/>
      <c r="K216" s="146"/>
      <c r="L216" s="146"/>
      <c r="M216" s="146"/>
      <c r="N216" s="146"/>
      <c r="O216" s="279">
        <f t="shared" si="8"/>
        <v>0</v>
      </c>
      <c r="P216" s="146"/>
    </row>
    <row r="217" spans="2:16" ht="15">
      <c r="B217" s="181"/>
      <c r="C217" s="182"/>
      <c r="D217" s="181"/>
      <c r="E217" s="181"/>
      <c r="F217" s="334" t="s">
        <v>591</v>
      </c>
      <c r="G217" s="330"/>
      <c r="H217" s="147"/>
      <c r="I217" s="147"/>
      <c r="J217" s="147"/>
      <c r="K217" s="147"/>
      <c r="L217" s="147"/>
      <c r="M217" s="147"/>
      <c r="N217" s="147"/>
      <c r="O217" s="278">
        <f t="shared" si="8"/>
        <v>0</v>
      </c>
      <c r="P217" s="147"/>
    </row>
    <row r="218" spans="2:16" ht="15">
      <c r="B218" s="181"/>
      <c r="C218" s="182"/>
      <c r="D218" s="181"/>
      <c r="E218" s="181"/>
      <c r="F218" s="335" t="s">
        <v>592</v>
      </c>
      <c r="G218" s="333"/>
      <c r="H218" s="146"/>
      <c r="I218" s="146"/>
      <c r="J218" s="146"/>
      <c r="K218" s="146"/>
      <c r="L218" s="146"/>
      <c r="M218" s="146"/>
      <c r="N218" s="146"/>
      <c r="O218" s="279">
        <f t="shared" si="8"/>
        <v>0</v>
      </c>
      <c r="P218" s="146"/>
    </row>
    <row r="219" spans="2:16" ht="15">
      <c r="B219" s="181"/>
      <c r="C219" s="182"/>
      <c r="D219" s="181"/>
      <c r="E219" s="181"/>
      <c r="F219" s="334" t="s">
        <v>593</v>
      </c>
      <c r="G219" s="330"/>
      <c r="H219" s="147"/>
      <c r="I219" s="147"/>
      <c r="J219" s="147"/>
      <c r="K219" s="147"/>
      <c r="L219" s="147"/>
      <c r="M219" s="147"/>
      <c r="N219" s="147"/>
      <c r="O219" s="278">
        <f t="shared" si="8"/>
        <v>0</v>
      </c>
      <c r="P219" s="147"/>
    </row>
    <row r="220" spans="2:16" ht="15">
      <c r="B220" s="181"/>
      <c r="C220" s="182"/>
      <c r="D220" s="181"/>
      <c r="E220" s="181"/>
      <c r="F220" s="335" t="s">
        <v>594</v>
      </c>
      <c r="G220" s="333"/>
      <c r="H220" s="146"/>
      <c r="I220" s="146"/>
      <c r="J220" s="146"/>
      <c r="K220" s="146"/>
      <c r="L220" s="146"/>
      <c r="M220" s="146"/>
      <c r="N220" s="146"/>
      <c r="O220" s="279">
        <f t="shared" si="8"/>
        <v>0</v>
      </c>
      <c r="P220" s="146"/>
    </row>
    <row r="221" spans="2:16" ht="15">
      <c r="B221" s="181"/>
      <c r="C221" s="182"/>
      <c r="D221" s="181"/>
      <c r="E221" s="181"/>
      <c r="F221" s="334" t="s">
        <v>595</v>
      </c>
      <c r="G221" s="330"/>
      <c r="H221" s="147"/>
      <c r="I221" s="147"/>
      <c r="J221" s="147"/>
      <c r="K221" s="147"/>
      <c r="L221" s="147"/>
      <c r="M221" s="147"/>
      <c r="N221" s="147"/>
      <c r="O221" s="278">
        <f t="shared" si="8"/>
        <v>0</v>
      </c>
      <c r="P221" s="147"/>
    </row>
    <row r="222" spans="2:16" ht="15">
      <c r="B222" s="181"/>
      <c r="C222" s="182"/>
      <c r="D222" s="181"/>
      <c r="E222" s="235"/>
      <c r="F222" s="335" t="s">
        <v>596</v>
      </c>
      <c r="G222" s="333"/>
      <c r="H222" s="146"/>
      <c r="I222" s="146"/>
      <c r="J222" s="146"/>
      <c r="K222" s="146"/>
      <c r="L222" s="146"/>
      <c r="M222" s="146"/>
      <c r="N222" s="146"/>
      <c r="O222" s="279">
        <f t="shared" si="8"/>
        <v>0</v>
      </c>
      <c r="P222" s="146"/>
    </row>
    <row r="223" spans="2:16" ht="15">
      <c r="B223" s="181"/>
      <c r="C223" s="182"/>
      <c r="D223" s="181"/>
      <c r="E223" s="328" t="s">
        <v>597</v>
      </c>
      <c r="F223" s="329"/>
      <c r="G223" s="330"/>
      <c r="H223" s="286"/>
      <c r="I223" s="286"/>
      <c r="J223" s="286"/>
      <c r="K223" s="286"/>
      <c r="L223" s="286"/>
      <c r="M223" s="286"/>
      <c r="N223" s="286"/>
      <c r="O223" s="290"/>
      <c r="P223" s="286"/>
    </row>
    <row r="224" spans="2:16" ht="15">
      <c r="B224" s="181"/>
      <c r="C224" s="182"/>
      <c r="D224" s="181"/>
      <c r="E224" s="181"/>
      <c r="F224" s="335" t="s">
        <v>598</v>
      </c>
      <c r="G224" s="333"/>
      <c r="H224" s="146"/>
      <c r="I224" s="146"/>
      <c r="J224" s="146"/>
      <c r="K224" s="146"/>
      <c r="L224" s="146"/>
      <c r="M224" s="146"/>
      <c r="N224" s="146"/>
      <c r="O224" s="279">
        <f aca="true" t="shared" si="9" ref="O224:O231">+H224+I224-J224+K224-L224+M224-N224</f>
        <v>0</v>
      </c>
      <c r="P224" s="146"/>
    </row>
    <row r="225" spans="2:16" ht="15">
      <c r="B225" s="181"/>
      <c r="C225" s="182"/>
      <c r="D225" s="181"/>
      <c r="E225" s="181"/>
      <c r="F225" s="334" t="s">
        <v>599</v>
      </c>
      <c r="G225" s="330"/>
      <c r="H225" s="147"/>
      <c r="I225" s="147"/>
      <c r="J225" s="147"/>
      <c r="K225" s="147"/>
      <c r="L225" s="147"/>
      <c r="M225" s="147"/>
      <c r="N225" s="147"/>
      <c r="O225" s="278">
        <f t="shared" si="9"/>
        <v>0</v>
      </c>
      <c r="P225" s="147"/>
    </row>
    <row r="226" spans="2:16" ht="15">
      <c r="B226" s="181"/>
      <c r="C226" s="182"/>
      <c r="D226" s="181"/>
      <c r="E226" s="181"/>
      <c r="F226" s="335" t="s">
        <v>600</v>
      </c>
      <c r="G226" s="333"/>
      <c r="H226" s="146"/>
      <c r="I226" s="146"/>
      <c r="J226" s="146"/>
      <c r="K226" s="146"/>
      <c r="L226" s="146"/>
      <c r="M226" s="146"/>
      <c r="N226" s="146"/>
      <c r="O226" s="279">
        <f t="shared" si="9"/>
        <v>0</v>
      </c>
      <c r="P226" s="146"/>
    </row>
    <row r="227" spans="2:16" ht="15">
      <c r="B227" s="181"/>
      <c r="C227" s="182"/>
      <c r="D227" s="181"/>
      <c r="E227" s="181"/>
      <c r="F227" s="334" t="s">
        <v>601</v>
      </c>
      <c r="G227" s="330"/>
      <c r="H227" s="147"/>
      <c r="I227" s="147"/>
      <c r="J227" s="147"/>
      <c r="K227" s="147"/>
      <c r="L227" s="147"/>
      <c r="M227" s="147"/>
      <c r="N227" s="147"/>
      <c r="O227" s="278">
        <f t="shared" si="9"/>
        <v>0</v>
      </c>
      <c r="P227" s="147"/>
    </row>
    <row r="228" spans="2:16" ht="15">
      <c r="B228" s="181"/>
      <c r="C228" s="182"/>
      <c r="D228" s="181"/>
      <c r="E228" s="181"/>
      <c r="F228" s="335" t="s">
        <v>602</v>
      </c>
      <c r="G228" s="333"/>
      <c r="H228" s="146"/>
      <c r="I228" s="146"/>
      <c r="J228" s="146"/>
      <c r="K228" s="146"/>
      <c r="L228" s="146"/>
      <c r="M228" s="146"/>
      <c r="N228" s="146"/>
      <c r="O228" s="279">
        <f t="shared" si="9"/>
        <v>0</v>
      </c>
      <c r="P228" s="146"/>
    </row>
    <row r="229" spans="2:16" ht="15">
      <c r="B229" s="181"/>
      <c r="C229" s="182"/>
      <c r="D229" s="181"/>
      <c r="E229" s="235"/>
      <c r="F229" s="334" t="s">
        <v>603</v>
      </c>
      <c r="G229" s="330"/>
      <c r="H229" s="147"/>
      <c r="I229" s="147"/>
      <c r="J229" s="147"/>
      <c r="K229" s="147"/>
      <c r="L229" s="147"/>
      <c r="M229" s="147"/>
      <c r="N229" s="147"/>
      <c r="O229" s="278">
        <f t="shared" si="9"/>
        <v>0</v>
      </c>
      <c r="P229" s="147"/>
    </row>
    <row r="230" spans="2:16" ht="15">
      <c r="B230" s="181"/>
      <c r="C230" s="182"/>
      <c r="D230" s="181"/>
      <c r="E230" s="335" t="s">
        <v>604</v>
      </c>
      <c r="F230" s="332"/>
      <c r="G230" s="333"/>
      <c r="H230" s="146"/>
      <c r="I230" s="146"/>
      <c r="J230" s="146"/>
      <c r="K230" s="146"/>
      <c r="L230" s="146"/>
      <c r="M230" s="146"/>
      <c r="N230" s="146"/>
      <c r="O230" s="279">
        <f t="shared" si="9"/>
        <v>0</v>
      </c>
      <c r="P230" s="146"/>
    </row>
    <row r="231" spans="2:16" ht="15">
      <c r="B231" s="181"/>
      <c r="C231" s="236"/>
      <c r="D231" s="235"/>
      <c r="E231" s="334" t="s">
        <v>605</v>
      </c>
      <c r="F231" s="329"/>
      <c r="G231" s="330"/>
      <c r="H231" s="147"/>
      <c r="I231" s="147"/>
      <c r="J231" s="147"/>
      <c r="K231" s="147"/>
      <c r="L231" s="147"/>
      <c r="M231" s="147"/>
      <c r="N231" s="147"/>
      <c r="O231" s="278">
        <f t="shared" si="9"/>
        <v>0</v>
      </c>
      <c r="P231" s="147"/>
    </row>
    <row r="232" spans="2:16" ht="15">
      <c r="B232" s="181"/>
      <c r="C232" s="331" t="s">
        <v>370</v>
      </c>
      <c r="D232" s="332"/>
      <c r="E232" s="332"/>
      <c r="F232" s="332"/>
      <c r="G232" s="333"/>
      <c r="H232" s="286"/>
      <c r="I232" s="286"/>
      <c r="J232" s="286"/>
      <c r="K232" s="286"/>
      <c r="L232" s="286"/>
      <c r="M232" s="286"/>
      <c r="N232" s="286"/>
      <c r="O232" s="290"/>
      <c r="P232" s="286"/>
    </row>
    <row r="233" spans="2:16" ht="15">
      <c r="B233" s="181"/>
      <c r="C233" s="182"/>
      <c r="D233" s="328" t="s">
        <v>371</v>
      </c>
      <c r="E233" s="329"/>
      <c r="F233" s="329"/>
      <c r="G233" s="330"/>
      <c r="H233" s="286"/>
      <c r="I233" s="286"/>
      <c r="J233" s="286"/>
      <c r="K233" s="286"/>
      <c r="L233" s="286"/>
      <c r="M233" s="286"/>
      <c r="N233" s="286"/>
      <c r="O233" s="290"/>
      <c r="P233" s="286"/>
    </row>
    <row r="234" spans="2:16" ht="15">
      <c r="B234" s="181"/>
      <c r="C234" s="182"/>
      <c r="D234" s="181"/>
      <c r="E234" s="335" t="s">
        <v>372</v>
      </c>
      <c r="F234" s="332"/>
      <c r="G234" s="333"/>
      <c r="H234" s="146"/>
      <c r="I234" s="146"/>
      <c r="J234" s="146"/>
      <c r="K234" s="146"/>
      <c r="L234" s="146"/>
      <c r="M234" s="146"/>
      <c r="N234" s="146"/>
      <c r="O234" s="279">
        <f aca="true" t="shared" si="10" ref="O234:O241">+H234+I234-J234+K234-L234+M234-N234</f>
        <v>0</v>
      </c>
      <c r="P234" s="146"/>
    </row>
    <row r="235" spans="2:16" ht="15">
      <c r="B235" s="181"/>
      <c r="C235" s="182"/>
      <c r="D235" s="181"/>
      <c r="E235" s="334" t="s">
        <v>373</v>
      </c>
      <c r="F235" s="329"/>
      <c r="G235" s="330"/>
      <c r="H235" s="147"/>
      <c r="I235" s="147"/>
      <c r="J235" s="147"/>
      <c r="K235" s="147"/>
      <c r="L235" s="147"/>
      <c r="M235" s="147"/>
      <c r="N235" s="147"/>
      <c r="O235" s="278">
        <f t="shared" si="10"/>
        <v>0</v>
      </c>
      <c r="P235" s="147"/>
    </row>
    <row r="236" spans="2:16" ht="15">
      <c r="B236" s="181"/>
      <c r="C236" s="182"/>
      <c r="D236" s="181"/>
      <c r="E236" s="335" t="s">
        <v>374</v>
      </c>
      <c r="F236" s="332"/>
      <c r="G236" s="333"/>
      <c r="H236" s="146"/>
      <c r="I236" s="146"/>
      <c r="J236" s="146"/>
      <c r="K236" s="146"/>
      <c r="L236" s="146"/>
      <c r="M236" s="146"/>
      <c r="N236" s="146"/>
      <c r="O236" s="279">
        <f t="shared" si="10"/>
        <v>0</v>
      </c>
      <c r="P236" s="146"/>
    </row>
    <row r="237" spans="2:16" ht="15">
      <c r="B237" s="181"/>
      <c r="C237" s="182"/>
      <c r="D237" s="181"/>
      <c r="E237" s="334" t="s">
        <v>375</v>
      </c>
      <c r="F237" s="329"/>
      <c r="G237" s="330"/>
      <c r="H237" s="147"/>
      <c r="I237" s="147"/>
      <c r="J237" s="147"/>
      <c r="K237" s="147"/>
      <c r="L237" s="147"/>
      <c r="M237" s="147"/>
      <c r="N237" s="147"/>
      <c r="O237" s="278">
        <f t="shared" si="10"/>
        <v>0</v>
      </c>
      <c r="P237" s="147"/>
    </row>
    <row r="238" spans="2:16" ht="15">
      <c r="B238" s="181"/>
      <c r="C238" s="182"/>
      <c r="D238" s="181"/>
      <c r="E238" s="335" t="s">
        <v>376</v>
      </c>
      <c r="F238" s="332"/>
      <c r="G238" s="333"/>
      <c r="H238" s="146"/>
      <c r="I238" s="146"/>
      <c r="J238" s="146"/>
      <c r="K238" s="146"/>
      <c r="L238" s="146"/>
      <c r="M238" s="146"/>
      <c r="N238" s="146"/>
      <c r="O238" s="279">
        <f t="shared" si="10"/>
        <v>0</v>
      </c>
      <c r="P238" s="146"/>
    </row>
    <row r="239" spans="2:16" ht="15">
      <c r="B239" s="181"/>
      <c r="C239" s="182"/>
      <c r="D239" s="181"/>
      <c r="E239" s="334" t="s">
        <v>377</v>
      </c>
      <c r="F239" s="329"/>
      <c r="G239" s="330"/>
      <c r="H239" s="147"/>
      <c r="I239" s="147"/>
      <c r="J239" s="147"/>
      <c r="K239" s="147"/>
      <c r="L239" s="147"/>
      <c r="M239" s="147"/>
      <c r="N239" s="147"/>
      <c r="O239" s="278">
        <f t="shared" si="10"/>
        <v>0</v>
      </c>
      <c r="P239" s="147"/>
    </row>
    <row r="240" spans="2:16" ht="15">
      <c r="B240" s="181"/>
      <c r="C240" s="182"/>
      <c r="D240" s="181"/>
      <c r="E240" s="335" t="s">
        <v>378</v>
      </c>
      <c r="F240" s="332"/>
      <c r="G240" s="333"/>
      <c r="H240" s="146"/>
      <c r="I240" s="146"/>
      <c r="J240" s="146"/>
      <c r="K240" s="146"/>
      <c r="L240" s="146"/>
      <c r="M240" s="146"/>
      <c r="N240" s="146"/>
      <c r="O240" s="279">
        <f t="shared" si="10"/>
        <v>0</v>
      </c>
      <c r="P240" s="146"/>
    </row>
    <row r="241" spans="2:16" ht="15">
      <c r="B241" s="181"/>
      <c r="C241" s="182"/>
      <c r="D241" s="235"/>
      <c r="E241" s="334" t="s">
        <v>379</v>
      </c>
      <c r="F241" s="329"/>
      <c r="G241" s="330"/>
      <c r="H241" s="147"/>
      <c r="I241" s="147"/>
      <c r="J241" s="147"/>
      <c r="K241" s="147"/>
      <c r="L241" s="147"/>
      <c r="M241" s="147"/>
      <c r="N241" s="147"/>
      <c r="O241" s="278">
        <f t="shared" si="10"/>
        <v>0</v>
      </c>
      <c r="P241" s="147"/>
    </row>
    <row r="242" spans="2:16" ht="15">
      <c r="B242" s="181"/>
      <c r="C242" s="182"/>
      <c r="D242" s="331" t="s">
        <v>380</v>
      </c>
      <c r="E242" s="332"/>
      <c r="F242" s="332"/>
      <c r="G242" s="333"/>
      <c r="H242" s="286"/>
      <c r="I242" s="286"/>
      <c r="J242" s="286"/>
      <c r="K242" s="286"/>
      <c r="L242" s="286"/>
      <c r="M242" s="286"/>
      <c r="N242" s="286"/>
      <c r="O242" s="290"/>
      <c r="P242" s="286"/>
    </row>
    <row r="243" spans="2:16" ht="15">
      <c r="B243" s="181"/>
      <c r="C243" s="182"/>
      <c r="D243" s="182"/>
      <c r="E243" s="334" t="s">
        <v>381</v>
      </c>
      <c r="F243" s="329"/>
      <c r="G243" s="330"/>
      <c r="H243" s="147"/>
      <c r="I243" s="147"/>
      <c r="J243" s="147"/>
      <c r="K243" s="147"/>
      <c r="L243" s="147"/>
      <c r="M243" s="147"/>
      <c r="N243" s="147"/>
      <c r="O243" s="278">
        <f aca="true" t="shared" si="11" ref="O243:O252">+H243+I243-J243+K243-L243+M243-N243</f>
        <v>0</v>
      </c>
      <c r="P243" s="147"/>
    </row>
    <row r="244" spans="2:16" ht="15">
      <c r="B244" s="181"/>
      <c r="C244" s="182"/>
      <c r="D244" s="182"/>
      <c r="E244" s="335" t="s">
        <v>382</v>
      </c>
      <c r="F244" s="332"/>
      <c r="G244" s="333"/>
      <c r="H244" s="146"/>
      <c r="I244" s="146"/>
      <c r="J244" s="146"/>
      <c r="K244" s="146"/>
      <c r="L244" s="146"/>
      <c r="M244" s="146"/>
      <c r="N244" s="146"/>
      <c r="O244" s="279">
        <f t="shared" si="11"/>
        <v>0</v>
      </c>
      <c r="P244" s="146"/>
    </row>
    <row r="245" spans="2:16" ht="15">
      <c r="B245" s="181"/>
      <c r="C245" s="182"/>
      <c r="D245" s="182"/>
      <c r="E245" s="334" t="s">
        <v>383</v>
      </c>
      <c r="F245" s="329"/>
      <c r="G245" s="330"/>
      <c r="H245" s="147"/>
      <c r="I245" s="147"/>
      <c r="J245" s="147"/>
      <c r="K245" s="147"/>
      <c r="L245" s="147"/>
      <c r="M245" s="147"/>
      <c r="N245" s="147"/>
      <c r="O245" s="278">
        <f t="shared" si="11"/>
        <v>0</v>
      </c>
      <c r="P245" s="147"/>
    </row>
    <row r="246" spans="2:16" ht="15">
      <c r="B246" s="181"/>
      <c r="C246" s="182"/>
      <c r="D246" s="182"/>
      <c r="E246" s="335" t="s">
        <v>384</v>
      </c>
      <c r="F246" s="332"/>
      <c r="G246" s="333"/>
      <c r="H246" s="146"/>
      <c r="I246" s="146"/>
      <c r="J246" s="146"/>
      <c r="K246" s="146"/>
      <c r="L246" s="146"/>
      <c r="M246" s="146"/>
      <c r="N246" s="146"/>
      <c r="O246" s="279">
        <f t="shared" si="11"/>
        <v>0</v>
      </c>
      <c r="P246" s="146"/>
    </row>
    <row r="247" spans="2:16" ht="15">
      <c r="B247" s="181"/>
      <c r="C247" s="182"/>
      <c r="D247" s="182"/>
      <c r="E247" s="334" t="s">
        <v>385</v>
      </c>
      <c r="F247" s="329"/>
      <c r="G247" s="330"/>
      <c r="H247" s="147"/>
      <c r="I247" s="147"/>
      <c r="J247" s="147"/>
      <c r="K247" s="147"/>
      <c r="L247" s="147"/>
      <c r="M247" s="147"/>
      <c r="N247" s="147"/>
      <c r="O247" s="278">
        <f t="shared" si="11"/>
        <v>0</v>
      </c>
      <c r="P247" s="147"/>
    </row>
    <row r="248" spans="2:16" ht="15">
      <c r="B248" s="181"/>
      <c r="C248" s="182"/>
      <c r="D248" s="236"/>
      <c r="E248" s="335" t="s">
        <v>386</v>
      </c>
      <c r="F248" s="332"/>
      <c r="G248" s="333"/>
      <c r="H248" s="146"/>
      <c r="I248" s="146"/>
      <c r="J248" s="146"/>
      <c r="K248" s="146"/>
      <c r="L248" s="146"/>
      <c r="M248" s="146"/>
      <c r="N248" s="146"/>
      <c r="O248" s="279">
        <f t="shared" si="11"/>
        <v>0</v>
      </c>
      <c r="P248" s="146"/>
    </row>
    <row r="249" spans="2:16" ht="15">
      <c r="B249" s="181"/>
      <c r="C249" s="182"/>
      <c r="D249" s="334" t="s">
        <v>387</v>
      </c>
      <c r="E249" s="329"/>
      <c r="F249" s="329"/>
      <c r="G249" s="330"/>
      <c r="H249" s="278">
        <f>+'ACCIONES DE TESORERIA'!G24</f>
        <v>12956824</v>
      </c>
      <c r="I249" s="278">
        <f>+'ACCIONES DE TESORERIA'!H24</f>
        <v>16843871</v>
      </c>
      <c r="J249" s="147"/>
      <c r="K249" s="278">
        <f>+'ACCIONES DE TESORERIA'!I24</f>
        <v>3887047</v>
      </c>
      <c r="L249" s="147"/>
      <c r="M249" s="147"/>
      <c r="N249" s="147"/>
      <c r="O249" s="278">
        <f>+H249-I249+J249+K249+L249-M249+N249</f>
        <v>0</v>
      </c>
      <c r="P249" s="147"/>
    </row>
    <row r="250" spans="2:16" ht="15">
      <c r="B250" s="181"/>
      <c r="C250" s="182"/>
      <c r="D250" s="335" t="s">
        <v>388</v>
      </c>
      <c r="E250" s="332"/>
      <c r="F250" s="332"/>
      <c r="G250" s="333"/>
      <c r="H250" s="146"/>
      <c r="I250" s="146"/>
      <c r="J250" s="146"/>
      <c r="K250" s="146"/>
      <c r="L250" s="146"/>
      <c r="M250" s="146"/>
      <c r="N250" s="146"/>
      <c r="O250" s="279">
        <f t="shared" si="11"/>
        <v>0</v>
      </c>
      <c r="P250" s="146"/>
    </row>
    <row r="251" spans="2:16" ht="15">
      <c r="B251" s="181"/>
      <c r="C251" s="182"/>
      <c r="D251" s="334" t="s">
        <v>389</v>
      </c>
      <c r="E251" s="329"/>
      <c r="F251" s="329"/>
      <c r="G251" s="330"/>
      <c r="H251" s="147"/>
      <c r="I251" s="147"/>
      <c r="J251" s="147"/>
      <c r="K251" s="147"/>
      <c r="L251" s="147"/>
      <c r="M251" s="147"/>
      <c r="N251" s="147"/>
      <c r="O251" s="278">
        <f t="shared" si="11"/>
        <v>0</v>
      </c>
      <c r="P251" s="147"/>
    </row>
    <row r="252" spans="2:16" ht="15">
      <c r="B252" s="181"/>
      <c r="C252" s="182"/>
      <c r="D252" s="335" t="s">
        <v>390</v>
      </c>
      <c r="E252" s="332"/>
      <c r="F252" s="332"/>
      <c r="G252" s="333"/>
      <c r="H252" s="146"/>
      <c r="I252" s="146"/>
      <c r="J252" s="146"/>
      <c r="K252" s="146"/>
      <c r="L252" s="146"/>
      <c r="M252" s="146"/>
      <c r="N252" s="146"/>
      <c r="O252" s="279">
        <f t="shared" si="11"/>
        <v>0</v>
      </c>
      <c r="P252" s="146"/>
    </row>
    <row r="253" spans="2:16" ht="15">
      <c r="B253" s="181"/>
      <c r="C253" s="182"/>
      <c r="D253" s="328" t="s">
        <v>391</v>
      </c>
      <c r="E253" s="329"/>
      <c r="F253" s="329"/>
      <c r="G253" s="330"/>
      <c r="H253" s="286"/>
      <c r="I253" s="286"/>
      <c r="J253" s="286"/>
      <c r="K253" s="286"/>
      <c r="L253" s="286"/>
      <c r="M253" s="286"/>
      <c r="N253" s="286"/>
      <c r="O253" s="290"/>
      <c r="P253" s="286"/>
    </row>
    <row r="254" spans="2:16" ht="15">
      <c r="B254" s="181"/>
      <c r="C254" s="182"/>
      <c r="D254" s="181"/>
      <c r="E254" s="335" t="s">
        <v>392</v>
      </c>
      <c r="F254" s="332"/>
      <c r="G254" s="333"/>
      <c r="H254" s="146"/>
      <c r="I254" s="146"/>
      <c r="J254" s="146"/>
      <c r="K254" s="146"/>
      <c r="L254" s="146"/>
      <c r="M254" s="146"/>
      <c r="N254" s="146"/>
      <c r="O254" s="279">
        <f aca="true" t="shared" si="12" ref="O254:O259">+H254+I254-J254+K254-L254+M254-N254</f>
        <v>0</v>
      </c>
      <c r="P254" s="146"/>
    </row>
    <row r="255" spans="2:16" ht="15">
      <c r="B255" s="181"/>
      <c r="C255" s="182"/>
      <c r="D255" s="181"/>
      <c r="E255" s="334" t="s">
        <v>393</v>
      </c>
      <c r="F255" s="329"/>
      <c r="G255" s="330"/>
      <c r="H255" s="147"/>
      <c r="I255" s="147"/>
      <c r="J255" s="147"/>
      <c r="K255" s="147"/>
      <c r="L255" s="147"/>
      <c r="M255" s="147"/>
      <c r="N255" s="147"/>
      <c r="O255" s="278">
        <f t="shared" si="12"/>
        <v>0</v>
      </c>
      <c r="P255" s="147"/>
    </row>
    <row r="256" spans="2:16" ht="15">
      <c r="B256" s="181"/>
      <c r="C256" s="182"/>
      <c r="D256" s="235"/>
      <c r="E256" s="335" t="s">
        <v>394</v>
      </c>
      <c r="F256" s="332"/>
      <c r="G256" s="333"/>
      <c r="H256" s="146"/>
      <c r="I256" s="146"/>
      <c r="J256" s="146"/>
      <c r="K256" s="146"/>
      <c r="L256" s="146"/>
      <c r="M256" s="146"/>
      <c r="N256" s="146"/>
      <c r="O256" s="279">
        <f t="shared" si="12"/>
        <v>0</v>
      </c>
      <c r="P256" s="146"/>
    </row>
    <row r="257" spans="2:16" ht="15">
      <c r="B257" s="181"/>
      <c r="C257" s="182"/>
      <c r="D257" s="334" t="s">
        <v>395</v>
      </c>
      <c r="E257" s="329"/>
      <c r="F257" s="329"/>
      <c r="G257" s="330"/>
      <c r="H257" s="173">
        <f>+'PP&amp; EQ'!G103</f>
        <v>62947708</v>
      </c>
      <c r="I257" s="147"/>
      <c r="J257" s="147"/>
      <c r="K257" s="147"/>
      <c r="L257" s="147"/>
      <c r="M257" s="278">
        <f>+'PP&amp; EQ'!L103</f>
        <v>62947708</v>
      </c>
      <c r="N257" s="147"/>
      <c r="O257" s="278">
        <f>+H257-I257+J257+K257+L257-M257+N257</f>
        <v>0</v>
      </c>
      <c r="P257" s="147"/>
    </row>
    <row r="258" spans="2:16" ht="15">
      <c r="B258" s="181"/>
      <c r="C258" s="182"/>
      <c r="D258" s="335" t="s">
        <v>396</v>
      </c>
      <c r="E258" s="332"/>
      <c r="F258" s="332"/>
      <c r="G258" s="333"/>
      <c r="H258" s="146"/>
      <c r="I258" s="146"/>
      <c r="J258" s="146"/>
      <c r="K258" s="146"/>
      <c r="L258" s="146"/>
      <c r="M258" s="146"/>
      <c r="N258" s="146"/>
      <c r="O258" s="279">
        <f t="shared" si="12"/>
        <v>0</v>
      </c>
      <c r="P258" s="146"/>
    </row>
    <row r="259" spans="2:16" ht="15">
      <c r="B259" s="181"/>
      <c r="C259" s="182"/>
      <c r="D259" s="334" t="s">
        <v>606</v>
      </c>
      <c r="E259" s="329"/>
      <c r="F259" s="329"/>
      <c r="G259" s="330"/>
      <c r="H259" s="147"/>
      <c r="I259" s="147"/>
      <c r="J259" s="147"/>
      <c r="K259" s="147"/>
      <c r="L259" s="147"/>
      <c r="M259" s="147"/>
      <c r="N259" s="147"/>
      <c r="O259" s="278">
        <f t="shared" si="12"/>
        <v>0</v>
      </c>
      <c r="P259" s="147"/>
    </row>
    <row r="260" spans="2:16" ht="15">
      <c r="B260" s="181"/>
      <c r="C260" s="182"/>
      <c r="D260" s="331" t="s">
        <v>610</v>
      </c>
      <c r="E260" s="332"/>
      <c r="F260" s="332"/>
      <c r="G260" s="333"/>
      <c r="H260" s="286"/>
      <c r="I260" s="286"/>
      <c r="J260" s="286"/>
      <c r="K260" s="286"/>
      <c r="L260" s="286"/>
      <c r="M260" s="286"/>
      <c r="N260" s="286"/>
      <c r="O260" s="290"/>
      <c r="P260" s="286"/>
    </row>
    <row r="261" spans="2:16" ht="15">
      <c r="B261" s="181"/>
      <c r="C261" s="182"/>
      <c r="D261" s="182"/>
      <c r="E261" s="334" t="s">
        <v>611</v>
      </c>
      <c r="F261" s="329"/>
      <c r="G261" s="330"/>
      <c r="H261" s="147"/>
      <c r="I261" s="147"/>
      <c r="J261" s="147"/>
      <c r="K261" s="147"/>
      <c r="L261" s="147"/>
      <c r="M261" s="147"/>
      <c r="N261" s="147"/>
      <c r="O261" s="278">
        <f>+H261+I261-J261+K261-L261+M261-N261</f>
        <v>0</v>
      </c>
      <c r="P261" s="147"/>
    </row>
    <row r="262" spans="2:16" ht="15">
      <c r="B262" s="181"/>
      <c r="C262" s="182"/>
      <c r="D262" s="182"/>
      <c r="E262" s="335" t="s">
        <v>612</v>
      </c>
      <c r="F262" s="332"/>
      <c r="G262" s="333"/>
      <c r="H262" s="146"/>
      <c r="I262" s="146"/>
      <c r="J262" s="146"/>
      <c r="K262" s="146"/>
      <c r="L262" s="146"/>
      <c r="M262" s="146"/>
      <c r="N262" s="146"/>
      <c r="O262" s="279">
        <f>+H262+I262-J262+K262-L262+M262-N262</f>
        <v>0</v>
      </c>
      <c r="P262" s="146"/>
    </row>
    <row r="263" spans="2:16" ht="15">
      <c r="B263" s="181"/>
      <c r="C263" s="182"/>
      <c r="D263" s="182"/>
      <c r="E263" s="334" t="s">
        <v>613</v>
      </c>
      <c r="F263" s="329"/>
      <c r="G263" s="330"/>
      <c r="H263" s="147"/>
      <c r="I263" s="147"/>
      <c r="J263" s="147"/>
      <c r="K263" s="147"/>
      <c r="L263" s="147"/>
      <c r="M263" s="147"/>
      <c r="N263" s="147"/>
      <c r="O263" s="278">
        <f>+H263+I263-J263+K263-L263+M263-N263</f>
        <v>0</v>
      </c>
      <c r="P263" s="147"/>
    </row>
    <row r="264" spans="2:16" ht="15">
      <c r="B264" s="181"/>
      <c r="C264" s="182"/>
      <c r="D264" s="236"/>
      <c r="E264" s="335" t="s">
        <v>614</v>
      </c>
      <c r="F264" s="332"/>
      <c r="G264" s="333"/>
      <c r="H264" s="146"/>
      <c r="I264" s="146"/>
      <c r="J264" s="146"/>
      <c r="K264" s="146"/>
      <c r="L264" s="146"/>
      <c r="M264" s="146"/>
      <c r="N264" s="146"/>
      <c r="O264" s="279">
        <f>+H264+I264-J264+K264-L264+M264-N264</f>
        <v>0</v>
      </c>
      <c r="P264" s="146"/>
    </row>
    <row r="265" spans="2:16" ht="15">
      <c r="B265" s="181"/>
      <c r="C265" s="182"/>
      <c r="D265" s="328" t="s">
        <v>615</v>
      </c>
      <c r="E265" s="329"/>
      <c r="F265" s="329"/>
      <c r="G265" s="330"/>
      <c r="H265" s="286"/>
      <c r="I265" s="286"/>
      <c r="J265" s="286"/>
      <c r="K265" s="286"/>
      <c r="L265" s="286"/>
      <c r="M265" s="286"/>
      <c r="N265" s="286"/>
      <c r="O265" s="290"/>
      <c r="P265" s="286"/>
    </row>
    <row r="266" spans="2:16" ht="15">
      <c r="B266" s="181"/>
      <c r="C266" s="182"/>
      <c r="D266" s="181"/>
      <c r="E266" s="335" t="s">
        <v>616</v>
      </c>
      <c r="F266" s="332"/>
      <c r="G266" s="333"/>
      <c r="H266" s="146"/>
      <c r="I266" s="146"/>
      <c r="J266" s="146"/>
      <c r="K266" s="146"/>
      <c r="L266" s="146"/>
      <c r="M266" s="146"/>
      <c r="N266" s="146"/>
      <c r="O266" s="279">
        <f>+H266+I266-J266+K266-L266+M266-N266</f>
        <v>0</v>
      </c>
      <c r="P266" s="146"/>
    </row>
    <row r="267" spans="2:16" ht="15">
      <c r="B267" s="181"/>
      <c r="C267" s="182"/>
      <c r="D267" s="181"/>
      <c r="E267" s="334" t="s">
        <v>617</v>
      </c>
      <c r="F267" s="329"/>
      <c r="G267" s="330"/>
      <c r="H267" s="147"/>
      <c r="I267" s="147"/>
      <c r="J267" s="147"/>
      <c r="K267" s="147"/>
      <c r="L267" s="147"/>
      <c r="M267" s="147"/>
      <c r="N267" s="147"/>
      <c r="O267" s="278">
        <f>+H267+I267-J267+K267-L267+M267-N267</f>
        <v>0</v>
      </c>
      <c r="P267" s="147"/>
    </row>
    <row r="268" spans="2:16" ht="15">
      <c r="B268" s="181"/>
      <c r="C268" s="182"/>
      <c r="D268" s="181"/>
      <c r="E268" s="335" t="s">
        <v>618</v>
      </c>
      <c r="F268" s="332"/>
      <c r="G268" s="333"/>
      <c r="H268" s="146"/>
      <c r="I268" s="146"/>
      <c r="J268" s="146"/>
      <c r="K268" s="146"/>
      <c r="L268" s="146"/>
      <c r="M268" s="146"/>
      <c r="N268" s="146"/>
      <c r="O268" s="279">
        <f>+H268+I268-J268+K268-L268+M268-N268</f>
        <v>0</v>
      </c>
      <c r="P268" s="146"/>
    </row>
    <row r="269" spans="2:16" ht="15">
      <c r="B269" s="235"/>
      <c r="C269" s="236"/>
      <c r="D269" s="235"/>
      <c r="E269" s="334" t="s">
        <v>619</v>
      </c>
      <c r="F269" s="329"/>
      <c r="G269" s="330"/>
      <c r="H269" s="147"/>
      <c r="I269" s="147"/>
      <c r="J269" s="147"/>
      <c r="K269" s="147"/>
      <c r="L269" s="147"/>
      <c r="M269" s="147"/>
      <c r="N269" s="147"/>
      <c r="O269" s="278">
        <f>+H269+I269-J269+K269-L269+M269-N269</f>
        <v>0</v>
      </c>
      <c r="P269" s="147"/>
    </row>
    <row r="270" spans="2:16" ht="15">
      <c r="B270" s="331" t="s">
        <v>20</v>
      </c>
      <c r="C270" s="332"/>
      <c r="D270" s="332"/>
      <c r="E270" s="332"/>
      <c r="F270" s="332"/>
      <c r="G270" s="333"/>
      <c r="H270" s="286"/>
      <c r="I270" s="286"/>
      <c r="J270" s="286"/>
      <c r="K270" s="286"/>
      <c r="L270" s="286"/>
      <c r="M270" s="286"/>
      <c r="N270" s="286"/>
      <c r="O270" s="290"/>
      <c r="P270" s="286"/>
    </row>
    <row r="271" spans="2:16" ht="15">
      <c r="B271" s="182"/>
      <c r="C271" s="328" t="s">
        <v>21</v>
      </c>
      <c r="D271" s="329"/>
      <c r="E271" s="329"/>
      <c r="F271" s="329"/>
      <c r="G271" s="330"/>
      <c r="H271" s="286"/>
      <c r="I271" s="286"/>
      <c r="J271" s="286"/>
      <c r="K271" s="286"/>
      <c r="L271" s="286"/>
      <c r="M271" s="286"/>
      <c r="N271" s="286"/>
      <c r="O271" s="290"/>
      <c r="P271" s="286"/>
    </row>
    <row r="272" spans="2:16" ht="15">
      <c r="B272" s="182"/>
      <c r="C272" s="181"/>
      <c r="D272" s="331" t="s">
        <v>22</v>
      </c>
      <c r="E272" s="332"/>
      <c r="F272" s="332"/>
      <c r="G272" s="333"/>
      <c r="H272" s="286"/>
      <c r="I272" s="286"/>
      <c r="J272" s="286"/>
      <c r="K272" s="286"/>
      <c r="L272" s="286"/>
      <c r="M272" s="286"/>
      <c r="N272" s="286"/>
      <c r="O272" s="290"/>
      <c r="P272" s="286"/>
    </row>
    <row r="273" spans="2:16" ht="15">
      <c r="B273" s="182"/>
      <c r="C273" s="181"/>
      <c r="D273" s="182"/>
      <c r="E273" s="334" t="s">
        <v>23</v>
      </c>
      <c r="F273" s="329"/>
      <c r="G273" s="330"/>
      <c r="H273" s="286"/>
      <c r="I273" s="173">
        <f>+EFECTIVO!G10</f>
        <v>9602579</v>
      </c>
      <c r="J273" s="147"/>
      <c r="K273" s="147"/>
      <c r="L273" s="147"/>
      <c r="M273" s="147"/>
      <c r="N273" s="147"/>
      <c r="O273" s="192">
        <f>+H273+I273-J273+K273-L273+M273-N273</f>
        <v>9602579</v>
      </c>
      <c r="P273" s="298"/>
    </row>
    <row r="274" spans="2:16" ht="15">
      <c r="B274" s="182"/>
      <c r="C274" s="181"/>
      <c r="D274" s="182"/>
      <c r="E274" s="335" t="s">
        <v>24</v>
      </c>
      <c r="F274" s="332"/>
      <c r="G274" s="333"/>
      <c r="H274" s="286"/>
      <c r="I274" s="279">
        <f>+CARTERA!H57</f>
        <v>10000</v>
      </c>
      <c r="J274" s="279">
        <f>+CARTERA!I57</f>
        <v>3500</v>
      </c>
      <c r="K274" s="146"/>
      <c r="L274" s="279">
        <f>+CARTERA!K57</f>
        <v>2453</v>
      </c>
      <c r="M274" s="146"/>
      <c r="N274" s="146"/>
      <c r="O274" s="269">
        <f>+H274+I274-J274+K274-L274+M274-N274</f>
        <v>4047</v>
      </c>
      <c r="P274" s="299"/>
    </row>
    <row r="275" spans="2:16" ht="15">
      <c r="B275" s="182"/>
      <c r="C275" s="181"/>
      <c r="D275" s="182"/>
      <c r="E275" s="334" t="s">
        <v>25</v>
      </c>
      <c r="F275" s="329"/>
      <c r="G275" s="330"/>
      <c r="H275" s="286"/>
      <c r="I275" s="147"/>
      <c r="J275" s="147"/>
      <c r="K275" s="147"/>
      <c r="L275" s="147"/>
      <c r="M275" s="147"/>
      <c r="N275" s="147"/>
      <c r="O275" s="192">
        <f>+H275+I275-J275+K275-L275+M275-N275</f>
        <v>0</v>
      </c>
      <c r="P275" s="298"/>
    </row>
    <row r="276" spans="2:16" ht="15">
      <c r="B276" s="182"/>
      <c r="C276" s="181"/>
      <c r="D276" s="182"/>
      <c r="E276" s="335" t="s">
        <v>26</v>
      </c>
      <c r="F276" s="332"/>
      <c r="G276" s="333"/>
      <c r="H276" s="286"/>
      <c r="I276" s="146"/>
      <c r="J276" s="146"/>
      <c r="K276" s="146"/>
      <c r="L276" s="146"/>
      <c r="M276" s="146"/>
      <c r="N276" s="146"/>
      <c r="O276" s="269">
        <f>+H276+I276-J276+K276-L276+M276-N276</f>
        <v>0</v>
      </c>
      <c r="P276" s="299"/>
    </row>
    <row r="277" spans="2:16" ht="15">
      <c r="B277" s="182"/>
      <c r="C277" s="181"/>
      <c r="D277" s="182"/>
      <c r="E277" s="334" t="s">
        <v>27</v>
      </c>
      <c r="F277" s="329"/>
      <c r="G277" s="330"/>
      <c r="H277" s="286"/>
      <c r="I277" s="147"/>
      <c r="J277" s="147"/>
      <c r="K277" s="147"/>
      <c r="L277" s="147"/>
      <c r="M277" s="147"/>
      <c r="N277" s="147"/>
      <c r="O277" s="192">
        <f>+H277+I277-J277+K277-L277+M277-N277</f>
        <v>0</v>
      </c>
      <c r="P277" s="298"/>
    </row>
    <row r="278" spans="2:16" ht="15">
      <c r="B278" s="182"/>
      <c r="C278" s="181"/>
      <c r="D278" s="182"/>
      <c r="E278" s="335" t="s">
        <v>28</v>
      </c>
      <c r="F278" s="332"/>
      <c r="G278" s="333"/>
      <c r="H278" s="286"/>
      <c r="I278" s="146"/>
      <c r="J278" s="146"/>
      <c r="K278" s="146"/>
      <c r="L278" s="146"/>
      <c r="M278" s="146"/>
      <c r="N278" s="146"/>
      <c r="O278" s="269">
        <f aca="true" t="shared" si="13" ref="O278:O326">+H278+I278-J278+K278-L278+M278-N278</f>
        <v>0</v>
      </c>
      <c r="P278" s="299"/>
    </row>
    <row r="279" spans="2:16" ht="15">
      <c r="B279" s="182"/>
      <c r="C279" s="181"/>
      <c r="D279" s="182"/>
      <c r="E279" s="334" t="s">
        <v>29</v>
      </c>
      <c r="F279" s="329"/>
      <c r="G279" s="330"/>
      <c r="H279" s="286"/>
      <c r="I279" s="147"/>
      <c r="J279" s="147"/>
      <c r="K279" s="147"/>
      <c r="L279" s="147"/>
      <c r="M279" s="147"/>
      <c r="N279" s="147"/>
      <c r="O279" s="192">
        <f t="shared" si="13"/>
        <v>0</v>
      </c>
      <c r="P279" s="298"/>
    </row>
    <row r="280" spans="2:16" ht="15">
      <c r="B280" s="182"/>
      <c r="C280" s="181"/>
      <c r="D280" s="182"/>
      <c r="E280" s="335" t="s">
        <v>30</v>
      </c>
      <c r="F280" s="332"/>
      <c r="G280" s="333"/>
      <c r="H280" s="286"/>
      <c r="I280" s="146"/>
      <c r="J280" s="146"/>
      <c r="K280" s="146"/>
      <c r="L280" s="146"/>
      <c r="M280" s="146"/>
      <c r="N280" s="146"/>
      <c r="O280" s="269">
        <f t="shared" si="13"/>
        <v>0</v>
      </c>
      <c r="P280" s="298"/>
    </row>
    <row r="281" spans="2:16" ht="15">
      <c r="B281" s="182"/>
      <c r="C281" s="181"/>
      <c r="D281" s="182"/>
      <c r="E281" s="334" t="s">
        <v>31</v>
      </c>
      <c r="F281" s="329"/>
      <c r="G281" s="330"/>
      <c r="H281" s="286"/>
      <c r="I281" s="147"/>
      <c r="J281" s="147"/>
      <c r="K281" s="147"/>
      <c r="L281" s="147"/>
      <c r="M281" s="147"/>
      <c r="N281" s="147"/>
      <c r="O281" s="192">
        <f t="shared" si="13"/>
        <v>0</v>
      </c>
      <c r="P281" s="299"/>
    </row>
    <row r="282" spans="2:16" ht="15">
      <c r="B282" s="182"/>
      <c r="C282" s="181"/>
      <c r="D282" s="182"/>
      <c r="E282" s="335" t="s">
        <v>32</v>
      </c>
      <c r="F282" s="332"/>
      <c r="G282" s="333"/>
      <c r="H282" s="286"/>
      <c r="I282" s="146"/>
      <c r="J282" s="146"/>
      <c r="K282" s="146"/>
      <c r="L282" s="146"/>
      <c r="M282" s="146"/>
      <c r="N282" s="146"/>
      <c r="O282" s="269">
        <f t="shared" si="13"/>
        <v>0</v>
      </c>
      <c r="P282" s="298"/>
    </row>
    <row r="283" spans="2:16" ht="15">
      <c r="B283" s="182"/>
      <c r="C283" s="181"/>
      <c r="D283" s="236"/>
      <c r="E283" s="334" t="s">
        <v>33</v>
      </c>
      <c r="F283" s="329"/>
      <c r="G283" s="330"/>
      <c r="H283" s="286"/>
      <c r="I283" s="147"/>
      <c r="J283" s="147"/>
      <c r="K283" s="147"/>
      <c r="L283" s="147"/>
      <c r="M283" s="147"/>
      <c r="N283" s="147"/>
      <c r="O283" s="192">
        <f t="shared" si="13"/>
        <v>0</v>
      </c>
      <c r="P283" s="299"/>
    </row>
    <row r="284" spans="2:16" ht="15">
      <c r="B284" s="182"/>
      <c r="C284" s="181"/>
      <c r="D284" s="331" t="s">
        <v>34</v>
      </c>
      <c r="E284" s="332"/>
      <c r="F284" s="332"/>
      <c r="G284" s="333"/>
      <c r="H284" s="286"/>
      <c r="I284" s="286"/>
      <c r="J284" s="286"/>
      <c r="K284" s="286"/>
      <c r="L284" s="286"/>
      <c r="M284" s="286"/>
      <c r="N284" s="286"/>
      <c r="O284" s="290">
        <f t="shared" si="13"/>
        <v>0</v>
      </c>
      <c r="P284" s="300"/>
    </row>
    <row r="285" spans="2:16" ht="15">
      <c r="B285" s="182"/>
      <c r="C285" s="181"/>
      <c r="D285" s="182"/>
      <c r="E285" s="334" t="s">
        <v>35</v>
      </c>
      <c r="F285" s="329"/>
      <c r="G285" s="330"/>
      <c r="H285" s="286"/>
      <c r="I285" s="147"/>
      <c r="J285" s="147"/>
      <c r="K285" s="147"/>
      <c r="L285" s="147"/>
      <c r="M285" s="147"/>
      <c r="N285" s="147"/>
      <c r="O285" s="192">
        <f t="shared" si="13"/>
        <v>0</v>
      </c>
      <c r="P285" s="192"/>
    </row>
    <row r="286" spans="2:16" ht="15">
      <c r="B286" s="182"/>
      <c r="C286" s="181"/>
      <c r="D286" s="182"/>
      <c r="E286" s="335" t="s">
        <v>36</v>
      </c>
      <c r="F286" s="332"/>
      <c r="G286" s="333"/>
      <c r="H286" s="286"/>
      <c r="I286" s="279">
        <f>+'PP&amp; EQ'!H113</f>
        <v>173714479</v>
      </c>
      <c r="J286" s="146"/>
      <c r="K286" s="146"/>
      <c r="L286" s="146"/>
      <c r="M286" s="146"/>
      <c r="N286" s="146"/>
      <c r="O286" s="269">
        <f t="shared" si="13"/>
        <v>173714479</v>
      </c>
      <c r="P286" s="269"/>
    </row>
    <row r="287" spans="2:16" ht="15">
      <c r="B287" s="182"/>
      <c r="C287" s="181"/>
      <c r="D287" s="182"/>
      <c r="E287" s="334" t="s">
        <v>37</v>
      </c>
      <c r="F287" s="329"/>
      <c r="G287" s="330"/>
      <c r="H287" s="286"/>
      <c r="I287" s="147"/>
      <c r="J287" s="147"/>
      <c r="K287" s="147"/>
      <c r="L287" s="147"/>
      <c r="M287" s="147"/>
      <c r="N287" s="147"/>
      <c r="O287" s="192">
        <f t="shared" si="13"/>
        <v>0</v>
      </c>
      <c r="P287" s="192"/>
    </row>
    <row r="288" spans="2:16" ht="15">
      <c r="B288" s="182"/>
      <c r="C288" s="181"/>
      <c r="D288" s="182"/>
      <c r="E288" s="335" t="s">
        <v>38</v>
      </c>
      <c r="F288" s="332"/>
      <c r="G288" s="333"/>
      <c r="H288" s="286"/>
      <c r="I288" s="279">
        <f>+'INTANGIBLES - DIFERIDOS'!H58</f>
        <v>2135788</v>
      </c>
      <c r="J288" s="146"/>
      <c r="K288" s="146"/>
      <c r="L288" s="146"/>
      <c r="M288" s="146"/>
      <c r="N288" s="146"/>
      <c r="O288" s="269">
        <f t="shared" si="13"/>
        <v>2135788</v>
      </c>
      <c r="P288" s="269"/>
    </row>
    <row r="289" spans="2:16" ht="15">
      <c r="B289" s="182"/>
      <c r="C289" s="181"/>
      <c r="D289" s="182"/>
      <c r="E289" s="334" t="s">
        <v>39</v>
      </c>
      <c r="F289" s="329"/>
      <c r="G289" s="330"/>
      <c r="H289" s="286"/>
      <c r="I289" s="147"/>
      <c r="J289" s="147"/>
      <c r="K289" s="147"/>
      <c r="L289" s="147"/>
      <c r="M289" s="147"/>
      <c r="N289" s="147"/>
      <c r="O289" s="192">
        <f t="shared" si="13"/>
        <v>0</v>
      </c>
      <c r="P289" s="192"/>
    </row>
    <row r="290" spans="2:16" ht="15">
      <c r="B290" s="182"/>
      <c r="C290" s="181"/>
      <c r="D290" s="182"/>
      <c r="E290" s="335" t="s">
        <v>40</v>
      </c>
      <c r="F290" s="332"/>
      <c r="G290" s="333"/>
      <c r="H290" s="286"/>
      <c r="I290" s="146"/>
      <c r="J290" s="146"/>
      <c r="K290" s="146"/>
      <c r="L290" s="146"/>
      <c r="M290" s="146"/>
      <c r="N290" s="146"/>
      <c r="O290" s="269">
        <f t="shared" si="13"/>
        <v>0</v>
      </c>
      <c r="P290" s="269"/>
    </row>
    <row r="291" spans="2:16" ht="15">
      <c r="B291" s="182"/>
      <c r="C291" s="181"/>
      <c r="D291" s="182"/>
      <c r="E291" s="334" t="s">
        <v>41</v>
      </c>
      <c r="F291" s="329"/>
      <c r="G291" s="330"/>
      <c r="H291" s="286"/>
      <c r="I291" s="147"/>
      <c r="J291" s="147"/>
      <c r="K291" s="147"/>
      <c r="L291" s="147"/>
      <c r="M291" s="147"/>
      <c r="N291" s="147"/>
      <c r="O291" s="192">
        <f t="shared" si="13"/>
        <v>0</v>
      </c>
      <c r="P291" s="192"/>
    </row>
    <row r="292" spans="2:16" ht="15">
      <c r="B292" s="182"/>
      <c r="C292" s="181"/>
      <c r="D292" s="182"/>
      <c r="E292" s="335" t="s">
        <v>42</v>
      </c>
      <c r="F292" s="332"/>
      <c r="G292" s="333"/>
      <c r="H292" s="286"/>
      <c r="I292" s="146"/>
      <c r="J292" s="146"/>
      <c r="K292" s="146"/>
      <c r="L292" s="146"/>
      <c r="M292" s="146"/>
      <c r="N292" s="146"/>
      <c r="O292" s="269">
        <f t="shared" si="13"/>
        <v>0</v>
      </c>
      <c r="P292" s="269"/>
    </row>
    <row r="293" spans="2:16" ht="15">
      <c r="B293" s="182"/>
      <c r="C293" s="181"/>
      <c r="D293" s="182"/>
      <c r="E293" s="334" t="s">
        <v>43</v>
      </c>
      <c r="F293" s="329"/>
      <c r="G293" s="330"/>
      <c r="H293" s="286"/>
      <c r="I293" s="147"/>
      <c r="J293" s="147"/>
      <c r="K293" s="147"/>
      <c r="L293" s="147"/>
      <c r="M293" s="147"/>
      <c r="N293" s="147"/>
      <c r="O293" s="192">
        <f t="shared" si="13"/>
        <v>0</v>
      </c>
      <c r="P293" s="192"/>
    </row>
    <row r="294" spans="2:16" ht="15">
      <c r="B294" s="182"/>
      <c r="C294" s="181"/>
      <c r="D294" s="182"/>
      <c r="E294" s="335" t="s">
        <v>44</v>
      </c>
      <c r="F294" s="332"/>
      <c r="G294" s="333"/>
      <c r="H294" s="286"/>
      <c r="I294" s="146"/>
      <c r="J294" s="146"/>
      <c r="K294" s="146"/>
      <c r="L294" s="146"/>
      <c r="M294" s="146"/>
      <c r="N294" s="146"/>
      <c r="O294" s="269">
        <f t="shared" si="13"/>
        <v>0</v>
      </c>
      <c r="P294" s="269"/>
    </row>
    <row r="295" spans="2:16" ht="15">
      <c r="B295" s="182"/>
      <c r="C295" s="181"/>
      <c r="D295" s="182"/>
      <c r="E295" s="334" t="s">
        <v>45</v>
      </c>
      <c r="F295" s="329"/>
      <c r="G295" s="330"/>
      <c r="H295" s="286"/>
      <c r="I295" s="147"/>
      <c r="J295" s="147"/>
      <c r="K295" s="147"/>
      <c r="L295" s="147"/>
      <c r="M295" s="147"/>
      <c r="N295" s="147"/>
      <c r="O295" s="192">
        <f t="shared" si="13"/>
        <v>0</v>
      </c>
      <c r="P295" s="192"/>
    </row>
    <row r="296" spans="2:16" ht="15">
      <c r="B296" s="182"/>
      <c r="C296" s="181"/>
      <c r="D296" s="182"/>
      <c r="E296" s="335" t="s">
        <v>46</v>
      </c>
      <c r="F296" s="332"/>
      <c r="G296" s="333"/>
      <c r="H296" s="286"/>
      <c r="I296" s="146"/>
      <c r="J296" s="146"/>
      <c r="K296" s="146"/>
      <c r="L296" s="146"/>
      <c r="M296" s="146"/>
      <c r="N296" s="146"/>
      <c r="O296" s="269">
        <f t="shared" si="13"/>
        <v>0</v>
      </c>
      <c r="P296" s="269"/>
    </row>
    <row r="297" spans="2:16" ht="15">
      <c r="B297" s="182"/>
      <c r="C297" s="181"/>
      <c r="D297" s="182"/>
      <c r="E297" s="334" t="s">
        <v>47</v>
      </c>
      <c r="F297" s="329"/>
      <c r="G297" s="330"/>
      <c r="H297" s="286"/>
      <c r="I297" s="147"/>
      <c r="J297" s="147"/>
      <c r="K297" s="147"/>
      <c r="L297" s="147"/>
      <c r="M297" s="147"/>
      <c r="N297" s="147"/>
      <c r="O297" s="192">
        <f t="shared" si="13"/>
        <v>0</v>
      </c>
      <c r="P297" s="192"/>
    </row>
    <row r="298" spans="2:16" ht="15">
      <c r="B298" s="182"/>
      <c r="C298" s="181"/>
      <c r="D298" s="236"/>
      <c r="E298" s="335" t="s">
        <v>48</v>
      </c>
      <c r="F298" s="332"/>
      <c r="G298" s="333"/>
      <c r="H298" s="286"/>
      <c r="I298" s="146"/>
      <c r="J298" s="146"/>
      <c r="K298" s="146"/>
      <c r="L298" s="146"/>
      <c r="M298" s="146"/>
      <c r="N298" s="146"/>
      <c r="O298" s="269">
        <f t="shared" si="13"/>
        <v>0</v>
      </c>
      <c r="P298" s="269"/>
    </row>
    <row r="299" spans="2:16" ht="15">
      <c r="B299" s="182"/>
      <c r="C299" s="235"/>
      <c r="D299" s="334" t="s">
        <v>49</v>
      </c>
      <c r="E299" s="329"/>
      <c r="F299" s="329"/>
      <c r="G299" s="330"/>
      <c r="H299" s="286"/>
      <c r="I299" s="147"/>
      <c r="J299" s="147"/>
      <c r="K299" s="147"/>
      <c r="L299" s="147"/>
      <c r="M299" s="147"/>
      <c r="N299" s="147"/>
      <c r="O299" s="192">
        <f t="shared" si="13"/>
        <v>0</v>
      </c>
      <c r="P299" s="192"/>
    </row>
    <row r="300" spans="2:16" ht="15">
      <c r="B300" s="182"/>
      <c r="C300" s="331" t="s">
        <v>50</v>
      </c>
      <c r="D300" s="332"/>
      <c r="E300" s="332"/>
      <c r="F300" s="332"/>
      <c r="G300" s="333"/>
      <c r="H300" s="286"/>
      <c r="I300" s="286"/>
      <c r="J300" s="286"/>
      <c r="K300" s="286"/>
      <c r="L300" s="286"/>
      <c r="M300" s="286"/>
      <c r="N300" s="286"/>
      <c r="O300" s="290">
        <f t="shared" si="13"/>
        <v>0</v>
      </c>
      <c r="P300" s="290"/>
    </row>
    <row r="301" spans="2:16" ht="15">
      <c r="B301" s="182"/>
      <c r="C301" s="182"/>
      <c r="D301" s="328" t="s">
        <v>51</v>
      </c>
      <c r="E301" s="329"/>
      <c r="F301" s="329"/>
      <c r="G301" s="330"/>
      <c r="H301" s="286"/>
      <c r="I301" s="286"/>
      <c r="J301" s="286"/>
      <c r="K301" s="286"/>
      <c r="L301" s="286"/>
      <c r="M301" s="286"/>
      <c r="N301" s="286"/>
      <c r="O301" s="290">
        <f t="shared" si="13"/>
        <v>0</v>
      </c>
      <c r="P301" s="290"/>
    </row>
    <row r="302" spans="2:16" ht="15">
      <c r="B302" s="182"/>
      <c r="C302" s="182"/>
      <c r="D302" s="181"/>
      <c r="E302" s="331" t="s">
        <v>52</v>
      </c>
      <c r="F302" s="332"/>
      <c r="G302" s="333"/>
      <c r="H302" s="286"/>
      <c r="I302" s="286"/>
      <c r="J302" s="286"/>
      <c r="K302" s="286"/>
      <c r="L302" s="286"/>
      <c r="M302" s="286"/>
      <c r="N302" s="286"/>
      <c r="O302" s="290">
        <f t="shared" si="13"/>
        <v>0</v>
      </c>
      <c r="P302" s="290"/>
    </row>
    <row r="303" spans="2:16" ht="15">
      <c r="B303" s="182"/>
      <c r="C303" s="182"/>
      <c r="D303" s="181"/>
      <c r="E303" s="182"/>
      <c r="F303" s="328" t="s">
        <v>53</v>
      </c>
      <c r="G303" s="330"/>
      <c r="H303" s="286"/>
      <c r="I303" s="286"/>
      <c r="J303" s="286"/>
      <c r="K303" s="286"/>
      <c r="L303" s="286"/>
      <c r="M303" s="286"/>
      <c r="N303" s="286"/>
      <c r="O303" s="290">
        <f t="shared" si="13"/>
        <v>0</v>
      </c>
      <c r="P303" s="290"/>
    </row>
    <row r="304" spans="2:16" ht="25.5">
      <c r="B304" s="182"/>
      <c r="C304" s="182"/>
      <c r="D304" s="181"/>
      <c r="E304" s="182"/>
      <c r="F304" s="181"/>
      <c r="G304" s="287" t="s">
        <v>54</v>
      </c>
      <c r="H304" s="286"/>
      <c r="I304" s="146"/>
      <c r="J304" s="146"/>
      <c r="K304" s="146"/>
      <c r="L304" s="146"/>
      <c r="M304" s="146"/>
      <c r="N304" s="146"/>
      <c r="O304" s="269">
        <f t="shared" si="13"/>
        <v>0</v>
      </c>
      <c r="P304" s="269"/>
    </row>
    <row r="305" spans="2:16" ht="15">
      <c r="B305" s="182"/>
      <c r="C305" s="182"/>
      <c r="D305" s="181"/>
      <c r="E305" s="182"/>
      <c r="F305" s="181"/>
      <c r="G305" s="288" t="s">
        <v>55</v>
      </c>
      <c r="H305" s="286"/>
      <c r="I305" s="147"/>
      <c r="J305" s="147"/>
      <c r="K305" s="147"/>
      <c r="L305" s="147"/>
      <c r="M305" s="147"/>
      <c r="N305" s="147"/>
      <c r="O305" s="192">
        <f t="shared" si="13"/>
        <v>0</v>
      </c>
      <c r="P305" s="192"/>
    </row>
    <row r="306" spans="2:16" ht="15">
      <c r="B306" s="182"/>
      <c r="C306" s="182"/>
      <c r="D306" s="181"/>
      <c r="E306" s="182"/>
      <c r="F306" s="235"/>
      <c r="G306" s="287" t="s">
        <v>56</v>
      </c>
      <c r="H306" s="286"/>
      <c r="I306" s="146"/>
      <c r="J306" s="146"/>
      <c r="K306" s="146"/>
      <c r="L306" s="146"/>
      <c r="M306" s="146"/>
      <c r="N306" s="146"/>
      <c r="O306" s="269">
        <f t="shared" si="13"/>
        <v>0</v>
      </c>
      <c r="P306" s="269"/>
    </row>
    <row r="307" spans="2:16" ht="15">
      <c r="B307" s="182"/>
      <c r="C307" s="182"/>
      <c r="D307" s="181"/>
      <c r="E307" s="182"/>
      <c r="F307" s="334" t="s">
        <v>57</v>
      </c>
      <c r="G307" s="330"/>
      <c r="H307" s="286"/>
      <c r="I307" s="147"/>
      <c r="J307" s="147"/>
      <c r="K307" s="147"/>
      <c r="L307" s="147"/>
      <c r="M307" s="147"/>
      <c r="N307" s="147"/>
      <c r="O307" s="192">
        <f t="shared" si="13"/>
        <v>0</v>
      </c>
      <c r="P307" s="192"/>
    </row>
    <row r="308" spans="2:16" ht="15">
      <c r="B308" s="182"/>
      <c r="C308" s="182"/>
      <c r="D308" s="181"/>
      <c r="E308" s="182"/>
      <c r="F308" s="335" t="s">
        <v>58</v>
      </c>
      <c r="G308" s="333"/>
      <c r="H308" s="286"/>
      <c r="I308" s="146"/>
      <c r="J308" s="146"/>
      <c r="K308" s="146"/>
      <c r="L308" s="146"/>
      <c r="M308" s="146"/>
      <c r="N308" s="146"/>
      <c r="O308" s="269">
        <f t="shared" si="13"/>
        <v>0</v>
      </c>
      <c r="P308" s="269"/>
    </row>
    <row r="309" spans="2:16" ht="15">
      <c r="B309" s="182"/>
      <c r="C309" s="182"/>
      <c r="D309" s="181"/>
      <c r="E309" s="182"/>
      <c r="F309" s="334" t="s">
        <v>59</v>
      </c>
      <c r="G309" s="330"/>
      <c r="H309" s="286"/>
      <c r="I309" s="147"/>
      <c r="J309" s="147"/>
      <c r="K309" s="147"/>
      <c r="L309" s="147"/>
      <c r="M309" s="147"/>
      <c r="N309" s="147"/>
      <c r="O309" s="192">
        <f t="shared" si="13"/>
        <v>0</v>
      </c>
      <c r="P309" s="192"/>
    </row>
    <row r="310" spans="2:16" ht="15">
      <c r="B310" s="182"/>
      <c r="C310" s="182"/>
      <c r="D310" s="181"/>
      <c r="E310" s="182"/>
      <c r="F310" s="335" t="s">
        <v>60</v>
      </c>
      <c r="G310" s="333"/>
      <c r="H310" s="286"/>
      <c r="I310" s="146"/>
      <c r="J310" s="146"/>
      <c r="K310" s="146"/>
      <c r="L310" s="146"/>
      <c r="M310" s="146"/>
      <c r="N310" s="146"/>
      <c r="O310" s="269">
        <f t="shared" si="13"/>
        <v>0</v>
      </c>
      <c r="P310" s="269"/>
    </row>
    <row r="311" spans="2:16" ht="15">
      <c r="B311" s="182"/>
      <c r="C311" s="182"/>
      <c r="D311" s="181"/>
      <c r="E311" s="182"/>
      <c r="F311" s="334" t="s">
        <v>61</v>
      </c>
      <c r="G311" s="330"/>
      <c r="H311" s="286"/>
      <c r="I311" s="147"/>
      <c r="J311" s="147"/>
      <c r="K311" s="147"/>
      <c r="L311" s="147"/>
      <c r="M311" s="147"/>
      <c r="N311" s="147"/>
      <c r="O311" s="192">
        <f t="shared" si="13"/>
        <v>0</v>
      </c>
      <c r="P311" s="192"/>
    </row>
    <row r="312" spans="2:16" ht="15">
      <c r="B312" s="182"/>
      <c r="C312" s="182"/>
      <c r="D312" s="181"/>
      <c r="E312" s="182"/>
      <c r="F312" s="335" t="s">
        <v>62</v>
      </c>
      <c r="G312" s="333"/>
      <c r="H312" s="286"/>
      <c r="I312" s="146"/>
      <c r="J312" s="146"/>
      <c r="K312" s="146"/>
      <c r="L312" s="146"/>
      <c r="M312" s="146"/>
      <c r="N312" s="146"/>
      <c r="O312" s="269">
        <f t="shared" si="13"/>
        <v>0</v>
      </c>
      <c r="P312" s="269"/>
    </row>
    <row r="313" spans="2:16" ht="15">
      <c r="B313" s="182"/>
      <c r="C313" s="182"/>
      <c r="D313" s="181"/>
      <c r="E313" s="236"/>
      <c r="F313" s="334" t="s">
        <v>63</v>
      </c>
      <c r="G313" s="330"/>
      <c r="H313" s="286"/>
      <c r="I313" s="147"/>
      <c r="J313" s="147"/>
      <c r="K313" s="147"/>
      <c r="L313" s="147"/>
      <c r="M313" s="147"/>
      <c r="N313" s="147"/>
      <c r="O313" s="192">
        <f t="shared" si="13"/>
        <v>0</v>
      </c>
      <c r="P313" s="192"/>
    </row>
    <row r="314" spans="2:16" ht="15">
      <c r="B314" s="182"/>
      <c r="C314" s="182"/>
      <c r="D314" s="181"/>
      <c r="E314" s="331" t="s">
        <v>64</v>
      </c>
      <c r="F314" s="332"/>
      <c r="G314" s="333"/>
      <c r="H314" s="286"/>
      <c r="I314" s="286"/>
      <c r="J314" s="286"/>
      <c r="K314" s="286"/>
      <c r="L314" s="286"/>
      <c r="M314" s="286"/>
      <c r="N314" s="286"/>
      <c r="O314" s="290">
        <f t="shared" si="13"/>
        <v>0</v>
      </c>
      <c r="P314" s="290"/>
    </row>
    <row r="315" spans="2:16" ht="15">
      <c r="B315" s="182"/>
      <c r="C315" s="182"/>
      <c r="D315" s="181"/>
      <c r="E315" s="182"/>
      <c r="F315" s="328" t="s">
        <v>65</v>
      </c>
      <c r="G315" s="330"/>
      <c r="H315" s="286"/>
      <c r="I315" s="286"/>
      <c r="J315" s="286"/>
      <c r="K315" s="286"/>
      <c r="L315" s="286"/>
      <c r="M315" s="286"/>
      <c r="N315" s="286"/>
      <c r="O315" s="290">
        <f t="shared" si="13"/>
        <v>0</v>
      </c>
      <c r="P315" s="290"/>
    </row>
    <row r="316" spans="2:16" ht="25.5">
      <c r="B316" s="182"/>
      <c r="C316" s="182"/>
      <c r="D316" s="181"/>
      <c r="E316" s="182"/>
      <c r="F316" s="181"/>
      <c r="G316" s="287" t="s">
        <v>66</v>
      </c>
      <c r="H316" s="286"/>
      <c r="I316" s="146"/>
      <c r="J316" s="146"/>
      <c r="K316" s="146"/>
      <c r="L316" s="146"/>
      <c r="M316" s="146"/>
      <c r="N316" s="146"/>
      <c r="O316" s="269">
        <f t="shared" si="13"/>
        <v>0</v>
      </c>
      <c r="P316" s="269"/>
    </row>
    <row r="317" spans="2:16" ht="15">
      <c r="B317" s="182"/>
      <c r="C317" s="182"/>
      <c r="D317" s="181"/>
      <c r="E317" s="182"/>
      <c r="F317" s="181"/>
      <c r="G317" s="288" t="s">
        <v>67</v>
      </c>
      <c r="H317" s="286"/>
      <c r="I317" s="147"/>
      <c r="J317" s="147"/>
      <c r="K317" s="147"/>
      <c r="L317" s="147"/>
      <c r="M317" s="147"/>
      <c r="N317" s="147"/>
      <c r="O317" s="192">
        <f t="shared" si="13"/>
        <v>0</v>
      </c>
      <c r="P317" s="192"/>
    </row>
    <row r="318" spans="2:16" ht="15">
      <c r="B318" s="182"/>
      <c r="C318" s="182"/>
      <c r="D318" s="181"/>
      <c r="E318" s="182"/>
      <c r="F318" s="235"/>
      <c r="G318" s="287" t="s">
        <v>68</v>
      </c>
      <c r="H318" s="286"/>
      <c r="I318" s="146"/>
      <c r="J318" s="146"/>
      <c r="K318" s="146"/>
      <c r="L318" s="146"/>
      <c r="M318" s="146"/>
      <c r="N318" s="146"/>
      <c r="O318" s="269">
        <f t="shared" si="13"/>
        <v>0</v>
      </c>
      <c r="P318" s="269"/>
    </row>
    <row r="319" spans="2:16" ht="15">
      <c r="B319" s="182"/>
      <c r="C319" s="182"/>
      <c r="D319" s="181"/>
      <c r="E319" s="182"/>
      <c r="F319" s="334" t="s">
        <v>69</v>
      </c>
      <c r="G319" s="330"/>
      <c r="H319" s="286"/>
      <c r="I319" s="147"/>
      <c r="J319" s="147"/>
      <c r="K319" s="147"/>
      <c r="L319" s="147"/>
      <c r="M319" s="147"/>
      <c r="N319" s="147"/>
      <c r="O319" s="192">
        <f t="shared" si="13"/>
        <v>0</v>
      </c>
      <c r="P319" s="192"/>
    </row>
    <row r="320" spans="2:16" ht="15">
      <c r="B320" s="182"/>
      <c r="C320" s="182"/>
      <c r="D320" s="181"/>
      <c r="E320" s="182"/>
      <c r="F320" s="335" t="s">
        <v>70</v>
      </c>
      <c r="G320" s="333"/>
      <c r="H320" s="286"/>
      <c r="I320" s="146"/>
      <c r="J320" s="146"/>
      <c r="K320" s="146"/>
      <c r="L320" s="146"/>
      <c r="M320" s="146"/>
      <c r="N320" s="146"/>
      <c r="O320" s="269">
        <f t="shared" si="13"/>
        <v>0</v>
      </c>
      <c r="P320" s="269"/>
    </row>
    <row r="321" spans="2:16" ht="15">
      <c r="B321" s="182"/>
      <c r="C321" s="182"/>
      <c r="D321" s="181"/>
      <c r="E321" s="182"/>
      <c r="F321" s="334" t="s">
        <v>71</v>
      </c>
      <c r="G321" s="330"/>
      <c r="H321" s="286"/>
      <c r="I321" s="147"/>
      <c r="J321" s="147"/>
      <c r="K321" s="147"/>
      <c r="L321" s="147"/>
      <c r="M321" s="147"/>
      <c r="N321" s="147"/>
      <c r="O321" s="192">
        <f t="shared" si="13"/>
        <v>0</v>
      </c>
      <c r="P321" s="192"/>
    </row>
    <row r="322" spans="2:16" ht="15">
      <c r="B322" s="182"/>
      <c r="C322" s="182"/>
      <c r="D322" s="181"/>
      <c r="E322" s="182"/>
      <c r="F322" s="335" t="s">
        <v>72</v>
      </c>
      <c r="G322" s="333"/>
      <c r="H322" s="286"/>
      <c r="I322" s="146"/>
      <c r="J322" s="146"/>
      <c r="K322" s="146"/>
      <c r="L322" s="146"/>
      <c r="M322" s="146"/>
      <c r="N322" s="146"/>
      <c r="O322" s="269">
        <f t="shared" si="13"/>
        <v>0</v>
      </c>
      <c r="P322" s="269"/>
    </row>
    <row r="323" spans="2:16" ht="15">
      <c r="B323" s="182"/>
      <c r="C323" s="182"/>
      <c r="D323" s="181"/>
      <c r="E323" s="182"/>
      <c r="F323" s="334" t="s">
        <v>73</v>
      </c>
      <c r="G323" s="330"/>
      <c r="H323" s="286"/>
      <c r="I323" s="147"/>
      <c r="J323" s="147"/>
      <c r="K323" s="147"/>
      <c r="L323" s="147"/>
      <c r="M323" s="147"/>
      <c r="N323" s="147"/>
      <c r="O323" s="192">
        <f t="shared" si="13"/>
        <v>0</v>
      </c>
      <c r="P323" s="192"/>
    </row>
    <row r="324" spans="2:16" ht="15">
      <c r="B324" s="182"/>
      <c r="C324" s="182"/>
      <c r="D324" s="181"/>
      <c r="E324" s="182"/>
      <c r="F324" s="335" t="s">
        <v>74</v>
      </c>
      <c r="G324" s="333"/>
      <c r="H324" s="286"/>
      <c r="I324" s="146"/>
      <c r="J324" s="146"/>
      <c r="K324" s="146"/>
      <c r="L324" s="146"/>
      <c r="M324" s="146"/>
      <c r="N324" s="146"/>
      <c r="O324" s="269">
        <f t="shared" si="13"/>
        <v>0</v>
      </c>
      <c r="P324" s="269"/>
    </row>
    <row r="325" spans="2:16" ht="15">
      <c r="B325" s="182"/>
      <c r="C325" s="182"/>
      <c r="D325" s="235"/>
      <c r="E325" s="236"/>
      <c r="F325" s="334" t="s">
        <v>75</v>
      </c>
      <c r="G325" s="330"/>
      <c r="H325" s="286"/>
      <c r="I325" s="147"/>
      <c r="J325" s="147"/>
      <c r="K325" s="147"/>
      <c r="L325" s="147"/>
      <c r="M325" s="147"/>
      <c r="N325" s="147"/>
      <c r="O325" s="192">
        <f t="shared" si="13"/>
        <v>0</v>
      </c>
      <c r="P325" s="192"/>
    </row>
    <row r="326" spans="2:16" ht="15">
      <c r="B326" s="182"/>
      <c r="C326" s="182"/>
      <c r="D326" s="331" t="s">
        <v>76</v>
      </c>
      <c r="E326" s="332"/>
      <c r="F326" s="332"/>
      <c r="G326" s="333"/>
      <c r="H326" s="286"/>
      <c r="I326" s="286"/>
      <c r="J326" s="286"/>
      <c r="K326" s="286"/>
      <c r="L326" s="286"/>
      <c r="M326" s="286"/>
      <c r="N326" s="286"/>
      <c r="O326" s="290">
        <f t="shared" si="13"/>
        <v>0</v>
      </c>
      <c r="P326" s="290"/>
    </row>
    <row r="327" spans="2:16" ht="15">
      <c r="B327" s="182"/>
      <c r="C327" s="182"/>
      <c r="D327" s="182"/>
      <c r="E327" s="334" t="s">
        <v>77</v>
      </c>
      <c r="F327" s="329"/>
      <c r="G327" s="330"/>
      <c r="H327" s="286"/>
      <c r="I327" s="147"/>
      <c r="J327" s="147"/>
      <c r="K327" s="147"/>
      <c r="L327" s="147"/>
      <c r="M327" s="147"/>
      <c r="N327" s="147"/>
      <c r="O327" s="192">
        <f>-I327+J327-K327+L327-M327+N327</f>
        <v>0</v>
      </c>
      <c r="P327" s="192"/>
    </row>
    <row r="328" spans="2:16" ht="15">
      <c r="B328" s="182"/>
      <c r="C328" s="182"/>
      <c r="D328" s="182"/>
      <c r="E328" s="335" t="s">
        <v>78</v>
      </c>
      <c r="F328" s="332"/>
      <c r="G328" s="333"/>
      <c r="H328" s="286"/>
      <c r="I328" s="146"/>
      <c r="J328" s="146"/>
      <c r="K328" s="279">
        <f>+CARTERA!J61</f>
        <v>2453</v>
      </c>
      <c r="L328" s="146"/>
      <c r="M328" s="279">
        <f>+'INTANGIBLES - DIFERIDOS'!L61</f>
        <v>16195101</v>
      </c>
      <c r="N328" s="279">
        <f>+'PP&amp; EQ'!M117</f>
        <v>53426139</v>
      </c>
      <c r="O328" s="269">
        <f aca="true" t="shared" si="14" ref="O328:O337">-I328+J328-K328+L328-M328+N328</f>
        <v>37228585</v>
      </c>
      <c r="P328" s="269"/>
    </row>
    <row r="329" spans="2:16" ht="15">
      <c r="B329" s="182"/>
      <c r="C329" s="182"/>
      <c r="D329" s="182"/>
      <c r="E329" s="334" t="s">
        <v>79</v>
      </c>
      <c r="F329" s="329"/>
      <c r="G329" s="330"/>
      <c r="H329" s="286"/>
      <c r="I329" s="147"/>
      <c r="J329" s="147"/>
      <c r="K329" s="147"/>
      <c r="L329" s="147"/>
      <c r="M329" s="147"/>
      <c r="N329" s="147"/>
      <c r="O329" s="192">
        <f t="shared" si="14"/>
        <v>0</v>
      </c>
      <c r="P329" s="192"/>
    </row>
    <row r="330" spans="2:16" ht="15">
      <c r="B330" s="182"/>
      <c r="C330" s="182"/>
      <c r="D330" s="182"/>
      <c r="E330" s="335" t="s">
        <v>80</v>
      </c>
      <c r="F330" s="332"/>
      <c r="G330" s="333"/>
      <c r="H330" s="286"/>
      <c r="I330" s="279">
        <f>+'ACCIONES DE TESORERIA'!H38</f>
        <v>3887047</v>
      </c>
      <c r="J330" s="146"/>
      <c r="K330" s="146"/>
      <c r="L330" s="146"/>
      <c r="M330" s="146"/>
      <c r="N330" s="146"/>
      <c r="O330" s="269">
        <f t="shared" si="14"/>
        <v>-3887047</v>
      </c>
      <c r="P330" s="269"/>
    </row>
    <row r="331" spans="2:16" ht="15">
      <c r="B331" s="182"/>
      <c r="C331" s="182"/>
      <c r="D331" s="182"/>
      <c r="E331" s="334" t="s">
        <v>81</v>
      </c>
      <c r="F331" s="329"/>
      <c r="G331" s="330"/>
      <c r="H331" s="286"/>
      <c r="I331" s="147"/>
      <c r="J331" s="147"/>
      <c r="K331" s="147"/>
      <c r="L331" s="147"/>
      <c r="M331" s="147"/>
      <c r="N331" s="147"/>
      <c r="O331" s="192">
        <f t="shared" si="14"/>
        <v>0</v>
      </c>
      <c r="P331" s="192"/>
    </row>
    <row r="332" spans="2:16" ht="15">
      <c r="B332" s="182"/>
      <c r="C332" s="182"/>
      <c r="D332" s="182"/>
      <c r="E332" s="335" t="s">
        <v>82</v>
      </c>
      <c r="F332" s="332"/>
      <c r="G332" s="333"/>
      <c r="H332" s="286"/>
      <c r="I332" s="146"/>
      <c r="J332" s="146"/>
      <c r="K332" s="146"/>
      <c r="L332" s="146"/>
      <c r="M332" s="146"/>
      <c r="N332" s="146"/>
      <c r="O332" s="269">
        <f t="shared" si="14"/>
        <v>0</v>
      </c>
      <c r="P332" s="269"/>
    </row>
    <row r="333" spans="2:16" ht="15">
      <c r="B333" s="182"/>
      <c r="C333" s="182"/>
      <c r="D333" s="182"/>
      <c r="E333" s="334" t="s">
        <v>83</v>
      </c>
      <c r="F333" s="329"/>
      <c r="G333" s="330"/>
      <c r="H333" s="286"/>
      <c r="I333" s="147"/>
      <c r="J333" s="278">
        <f>+'ACCIONES DE TESORERIA'!I41</f>
        <v>16843871</v>
      </c>
      <c r="K333" s="147"/>
      <c r="L333" s="147"/>
      <c r="M333" s="147"/>
      <c r="N333" s="147"/>
      <c r="O333" s="192">
        <f t="shared" si="14"/>
        <v>16843871</v>
      </c>
      <c r="P333" s="192"/>
    </row>
    <row r="334" spans="2:16" ht="15">
      <c r="B334" s="182"/>
      <c r="C334" s="182"/>
      <c r="D334" s="182"/>
      <c r="E334" s="335" t="s">
        <v>84</v>
      </c>
      <c r="F334" s="332"/>
      <c r="G334" s="333"/>
      <c r="H334" s="286"/>
      <c r="I334" s="146"/>
      <c r="J334" s="146"/>
      <c r="K334" s="146"/>
      <c r="L334" s="146"/>
      <c r="M334" s="146"/>
      <c r="N334" s="146"/>
      <c r="O334" s="269">
        <f t="shared" si="14"/>
        <v>0</v>
      </c>
      <c r="P334" s="269"/>
    </row>
    <row r="335" spans="2:16" ht="15">
      <c r="B335" s="182"/>
      <c r="C335" s="182"/>
      <c r="D335" s="182"/>
      <c r="E335" s="334" t="s">
        <v>85</v>
      </c>
      <c r="F335" s="329"/>
      <c r="G335" s="330"/>
      <c r="H335" s="286"/>
      <c r="I335" s="147"/>
      <c r="J335" s="147"/>
      <c r="K335" s="147"/>
      <c r="L335" s="147"/>
      <c r="M335" s="147"/>
      <c r="N335" s="147"/>
      <c r="O335" s="192">
        <f t="shared" si="14"/>
        <v>0</v>
      </c>
      <c r="P335" s="192"/>
    </row>
    <row r="336" spans="2:16" ht="15">
      <c r="B336" s="182"/>
      <c r="C336" s="182"/>
      <c r="D336" s="236"/>
      <c r="E336" s="335" t="s">
        <v>86</v>
      </c>
      <c r="F336" s="332"/>
      <c r="G336" s="333"/>
      <c r="H336" s="286"/>
      <c r="I336" s="146"/>
      <c r="J336" s="146"/>
      <c r="K336" s="146"/>
      <c r="L336" s="146"/>
      <c r="M336" s="146"/>
      <c r="N336" s="146"/>
      <c r="O336" s="269">
        <f t="shared" si="14"/>
        <v>0</v>
      </c>
      <c r="P336" s="269"/>
    </row>
    <row r="337" spans="2:16" ht="15">
      <c r="B337" s="236"/>
      <c r="C337" s="236"/>
      <c r="D337" s="334" t="s">
        <v>87</v>
      </c>
      <c r="E337" s="329"/>
      <c r="F337" s="329"/>
      <c r="G337" s="330"/>
      <c r="H337" s="286"/>
      <c r="I337" s="115"/>
      <c r="J337" s="115"/>
      <c r="K337" s="115"/>
      <c r="L337" s="115"/>
      <c r="M337" s="115"/>
      <c r="N337" s="115"/>
      <c r="O337" s="242">
        <f t="shared" si="14"/>
        <v>0</v>
      </c>
      <c r="P337" s="242"/>
    </row>
  </sheetData>
  <sheetProtection/>
  <mergeCells count="330">
    <mergeCell ref="E332:G332"/>
    <mergeCell ref="E333:G333"/>
    <mergeCell ref="E334:G334"/>
    <mergeCell ref="E335:G335"/>
    <mergeCell ref="E336:G336"/>
    <mergeCell ref="D337:G337"/>
    <mergeCell ref="D326:G326"/>
    <mergeCell ref="E327:G327"/>
    <mergeCell ref="E328:G328"/>
    <mergeCell ref="E329:G329"/>
    <mergeCell ref="E330:G330"/>
    <mergeCell ref="E331:G331"/>
    <mergeCell ref="F320:G320"/>
    <mergeCell ref="F321:G321"/>
    <mergeCell ref="F322:G322"/>
    <mergeCell ref="F323:G323"/>
    <mergeCell ref="F324:G324"/>
    <mergeCell ref="F325:G325"/>
    <mergeCell ref="F311:G311"/>
    <mergeCell ref="F312:G312"/>
    <mergeCell ref="F313:G313"/>
    <mergeCell ref="E314:G314"/>
    <mergeCell ref="F315:G315"/>
    <mergeCell ref="F319:G319"/>
    <mergeCell ref="E302:G302"/>
    <mergeCell ref="F303:G303"/>
    <mergeCell ref="F307:G307"/>
    <mergeCell ref="F308:G308"/>
    <mergeCell ref="F309:G309"/>
    <mergeCell ref="F310:G310"/>
    <mergeCell ref="E296:G296"/>
    <mergeCell ref="E297:G297"/>
    <mergeCell ref="E298:G298"/>
    <mergeCell ref="D299:G299"/>
    <mergeCell ref="C300:G300"/>
    <mergeCell ref="D301:G301"/>
    <mergeCell ref="E290:G290"/>
    <mergeCell ref="E291:G291"/>
    <mergeCell ref="E292:G292"/>
    <mergeCell ref="E293:G293"/>
    <mergeCell ref="E294:G294"/>
    <mergeCell ref="E295:G295"/>
    <mergeCell ref="D284:G284"/>
    <mergeCell ref="E285:G285"/>
    <mergeCell ref="E286:G286"/>
    <mergeCell ref="E287:G287"/>
    <mergeCell ref="E288:G288"/>
    <mergeCell ref="E289:G289"/>
    <mergeCell ref="E278:G278"/>
    <mergeCell ref="E279:G279"/>
    <mergeCell ref="E280:G280"/>
    <mergeCell ref="E281:G281"/>
    <mergeCell ref="E282:G282"/>
    <mergeCell ref="E283:G283"/>
    <mergeCell ref="D272:G272"/>
    <mergeCell ref="E273:G273"/>
    <mergeCell ref="E274:G274"/>
    <mergeCell ref="E275:G275"/>
    <mergeCell ref="E276:G276"/>
    <mergeCell ref="E277:G277"/>
    <mergeCell ref="E266:G266"/>
    <mergeCell ref="E267:G267"/>
    <mergeCell ref="E268:G268"/>
    <mergeCell ref="E269:G269"/>
    <mergeCell ref="B270:G270"/>
    <mergeCell ref="C271:G271"/>
    <mergeCell ref="D260:G260"/>
    <mergeCell ref="E261:G261"/>
    <mergeCell ref="E262:G262"/>
    <mergeCell ref="E263:G263"/>
    <mergeCell ref="E264:G264"/>
    <mergeCell ref="D265:G265"/>
    <mergeCell ref="E254:G254"/>
    <mergeCell ref="E255:G255"/>
    <mergeCell ref="E256:G256"/>
    <mergeCell ref="D257:G257"/>
    <mergeCell ref="D258:G258"/>
    <mergeCell ref="D259:G259"/>
    <mergeCell ref="E248:G248"/>
    <mergeCell ref="D249:G249"/>
    <mergeCell ref="D250:G250"/>
    <mergeCell ref="D251:G251"/>
    <mergeCell ref="D252:G252"/>
    <mergeCell ref="D253:G253"/>
    <mergeCell ref="D242:G242"/>
    <mergeCell ref="E243:G243"/>
    <mergeCell ref="E244:G244"/>
    <mergeCell ref="E245:G245"/>
    <mergeCell ref="E246:G246"/>
    <mergeCell ref="E247:G247"/>
    <mergeCell ref="E236:G236"/>
    <mergeCell ref="E237:G237"/>
    <mergeCell ref="E238:G238"/>
    <mergeCell ref="E239:G239"/>
    <mergeCell ref="E240:G240"/>
    <mergeCell ref="E241:G241"/>
    <mergeCell ref="E230:G230"/>
    <mergeCell ref="E231:G231"/>
    <mergeCell ref="C232:G232"/>
    <mergeCell ref="D233:G233"/>
    <mergeCell ref="E234:G234"/>
    <mergeCell ref="E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E223:G223"/>
    <mergeCell ref="F212:G212"/>
    <mergeCell ref="E213:G213"/>
    <mergeCell ref="F214:G214"/>
    <mergeCell ref="F215:G215"/>
    <mergeCell ref="F216:G216"/>
    <mergeCell ref="F217:G217"/>
    <mergeCell ref="E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E194:G194"/>
    <mergeCell ref="E195:G195"/>
    <mergeCell ref="E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E176:G176"/>
    <mergeCell ref="D177:G177"/>
    <mergeCell ref="E178:G178"/>
    <mergeCell ref="E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E169:G169"/>
    <mergeCell ref="E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E157:G157"/>
    <mergeCell ref="E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E144:G144"/>
    <mergeCell ref="E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E122:G122"/>
    <mergeCell ref="E123:G123"/>
    <mergeCell ref="E124:G124"/>
    <mergeCell ref="F125:G125"/>
    <mergeCell ref="F126:G126"/>
    <mergeCell ref="F127:G127"/>
    <mergeCell ref="F116:G116"/>
    <mergeCell ref="F117:G117"/>
    <mergeCell ref="E118:G118"/>
    <mergeCell ref="E119:G119"/>
    <mergeCell ref="C120:G120"/>
    <mergeCell ref="D121:G121"/>
    <mergeCell ref="F110:G110"/>
    <mergeCell ref="F111:G111"/>
    <mergeCell ref="F112:G112"/>
    <mergeCell ref="E113:G113"/>
    <mergeCell ref="F114:G114"/>
    <mergeCell ref="F115:G115"/>
    <mergeCell ref="F104:G104"/>
    <mergeCell ref="F105:G105"/>
    <mergeCell ref="F106:G106"/>
    <mergeCell ref="F107:G107"/>
    <mergeCell ref="E108:G108"/>
    <mergeCell ref="F109:G109"/>
    <mergeCell ref="F98:G98"/>
    <mergeCell ref="F99:G99"/>
    <mergeCell ref="E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E88:G88"/>
    <mergeCell ref="E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E63:G63"/>
    <mergeCell ref="D64:G64"/>
    <mergeCell ref="E65:G65"/>
    <mergeCell ref="E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E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E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E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E13:G13"/>
    <mergeCell ref="H1:P1"/>
    <mergeCell ref="B3:G3"/>
    <mergeCell ref="C4:G4"/>
    <mergeCell ref="D5:G5"/>
    <mergeCell ref="E6:G6"/>
    <mergeCell ref="F7:G7"/>
  </mergeCells>
  <printOptions/>
  <pageMargins left="0.7" right="0.7" top="0.75" bottom="0.75" header="0.3" footer="0.3"/>
  <pageSetup orientation="portrait" r:id="rId1"/>
  <ignoredErrors>
    <ignoredError sqref="O35 O97 O249:O2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O40"/>
  <sheetViews>
    <sheetView showGridLines="0" zoomScalePageLayoutView="0" workbookViewId="0" topLeftCell="A22">
      <selection activeCell="O40" sqref="O40"/>
    </sheetView>
  </sheetViews>
  <sheetFormatPr defaultColWidth="11.421875" defaultRowHeight="15"/>
  <cols>
    <col min="1" max="1" width="6.7109375" style="0" customWidth="1"/>
    <col min="2" max="2" width="4.28125" style="0" customWidth="1"/>
    <col min="3" max="3" width="5.140625" style="0" customWidth="1"/>
    <col min="4" max="4" width="3.57421875" style="0" customWidth="1"/>
    <col min="6" max="6" width="22.28125" style="0" customWidth="1"/>
    <col min="7" max="7" width="20.28125" style="0" customWidth="1"/>
    <col min="8" max="8" width="14.8515625" style="0" customWidth="1"/>
    <col min="9" max="9" width="14.57421875" style="0" customWidth="1"/>
  </cols>
  <sheetData>
    <row r="2" spans="1:7" ht="15">
      <c r="A2" s="339" t="s">
        <v>286</v>
      </c>
      <c r="B2" s="339"/>
      <c r="C2" s="339"/>
      <c r="D2" s="339"/>
      <c r="E2" s="339"/>
      <c r="F2" s="339"/>
      <c r="G2" s="339"/>
    </row>
    <row r="3" spans="1:7" ht="15.75">
      <c r="A3" s="344"/>
      <c r="B3" s="345"/>
      <c r="C3" s="345"/>
      <c r="D3" s="345"/>
      <c r="E3" s="346"/>
      <c r="F3" s="163" t="s">
        <v>265</v>
      </c>
      <c r="G3" s="163" t="s">
        <v>266</v>
      </c>
    </row>
    <row r="4" spans="1:7" ht="15.75">
      <c r="A4" s="352" t="s">
        <v>267</v>
      </c>
      <c r="B4" s="352"/>
      <c r="C4" s="352"/>
      <c r="D4" s="352"/>
      <c r="E4" s="352"/>
      <c r="F4" s="166">
        <v>9602579</v>
      </c>
      <c r="G4" s="167"/>
    </row>
    <row r="5" spans="1:7" ht="15.75">
      <c r="A5" s="353" t="s">
        <v>268</v>
      </c>
      <c r="B5" s="354"/>
      <c r="C5" s="354"/>
      <c r="D5" s="354"/>
      <c r="E5" s="355"/>
      <c r="F5" s="168"/>
      <c r="G5" s="169">
        <v>6465</v>
      </c>
    </row>
    <row r="6" spans="1:7" ht="15.75">
      <c r="A6" s="336" t="s">
        <v>269</v>
      </c>
      <c r="B6" s="336"/>
      <c r="C6" s="336"/>
      <c r="D6" s="336"/>
      <c r="E6" s="336"/>
      <c r="F6" s="168"/>
      <c r="G6" s="169">
        <v>9317409</v>
      </c>
    </row>
    <row r="7" spans="1:7" ht="15.75">
      <c r="A7" s="336" t="s">
        <v>270</v>
      </c>
      <c r="B7" s="336"/>
      <c r="C7" s="336"/>
      <c r="D7" s="336"/>
      <c r="E7" s="336"/>
      <c r="F7" s="168"/>
      <c r="G7" s="169">
        <v>29081</v>
      </c>
    </row>
    <row r="8" spans="1:7" ht="15.75">
      <c r="A8" s="336" t="s">
        <v>271</v>
      </c>
      <c r="B8" s="336"/>
      <c r="C8" s="336"/>
      <c r="D8" s="336"/>
      <c r="E8" s="336"/>
      <c r="F8" s="168"/>
      <c r="G8" s="169">
        <v>76501</v>
      </c>
    </row>
    <row r="9" spans="1:7" ht="15.75">
      <c r="A9" s="336" t="s">
        <v>272</v>
      </c>
      <c r="B9" s="336"/>
      <c r="C9" s="336"/>
      <c r="D9" s="336"/>
      <c r="E9" s="336"/>
      <c r="F9" s="168"/>
      <c r="G9" s="297">
        <v>173123</v>
      </c>
    </row>
    <row r="10" spans="1:7" ht="15.75">
      <c r="A10" s="337" t="s">
        <v>273</v>
      </c>
      <c r="B10" s="338"/>
      <c r="C10" s="338"/>
      <c r="D10" s="338"/>
      <c r="E10" s="338"/>
      <c r="F10" s="164">
        <f>+SUM(F4:F9)</f>
        <v>9602579</v>
      </c>
      <c r="G10" s="164">
        <f>+SUM(G4:G9)</f>
        <v>9602579</v>
      </c>
    </row>
    <row r="13" spans="1:15" ht="15.75" customHeight="1">
      <c r="A13" s="351" t="s">
        <v>274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</row>
    <row r="15" spans="1:15" ht="15.75">
      <c r="A15" s="359" t="s">
        <v>626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</row>
    <row r="18" spans="7:15" ht="15">
      <c r="G18" s="347" t="s">
        <v>9</v>
      </c>
      <c r="H18" s="348"/>
      <c r="I18" s="348"/>
      <c r="J18" s="348"/>
      <c r="K18" s="348"/>
      <c r="L18" s="348"/>
      <c r="M18" s="348"/>
      <c r="N18" s="348"/>
      <c r="O18" s="349"/>
    </row>
    <row r="19" spans="1:15" ht="51">
      <c r="A19" s="145"/>
      <c r="B19" s="145"/>
      <c r="C19" s="145"/>
      <c r="D19" s="145"/>
      <c r="E19" s="145"/>
      <c r="F19" s="145"/>
      <c r="G19" s="159" t="s">
        <v>11</v>
      </c>
      <c r="H19" s="160" t="s">
        <v>12</v>
      </c>
      <c r="I19" s="159" t="s">
        <v>13</v>
      </c>
      <c r="J19" s="160" t="s">
        <v>14</v>
      </c>
      <c r="K19" s="159" t="s">
        <v>15</v>
      </c>
      <c r="L19" s="160" t="s">
        <v>16</v>
      </c>
      <c r="M19" s="159" t="s">
        <v>17</v>
      </c>
      <c r="N19" s="160" t="s">
        <v>18</v>
      </c>
      <c r="O19" s="159" t="s">
        <v>19</v>
      </c>
    </row>
    <row r="20" spans="1:15" ht="15">
      <c r="A20" s="356" t="s">
        <v>275</v>
      </c>
      <c r="B20" s="350"/>
      <c r="C20" s="350"/>
      <c r="D20" s="350"/>
      <c r="E20" s="350"/>
      <c r="F20" s="341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 ht="15">
      <c r="A21" s="1"/>
      <c r="B21" s="357" t="s">
        <v>276</v>
      </c>
      <c r="C21" s="358"/>
      <c r="D21" s="358"/>
      <c r="E21" s="358"/>
      <c r="F21" s="343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ht="15">
      <c r="A22" s="1"/>
      <c r="B22" s="2"/>
      <c r="C22" s="356" t="s">
        <v>277</v>
      </c>
      <c r="D22" s="350"/>
      <c r="E22" s="350"/>
      <c r="F22" s="341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ht="15">
      <c r="A23" s="1"/>
      <c r="B23" s="2"/>
      <c r="C23" s="1"/>
      <c r="D23" s="357" t="s">
        <v>278</v>
      </c>
      <c r="E23" s="358"/>
      <c r="F23" s="343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5">
      <c r="A24" s="1"/>
      <c r="B24" s="2"/>
      <c r="C24" s="1"/>
      <c r="D24" s="2"/>
      <c r="E24" s="340" t="s">
        <v>279</v>
      </c>
      <c r="F24" s="341"/>
      <c r="G24" s="170">
        <v>6465</v>
      </c>
      <c r="H24" s="147"/>
      <c r="I24" s="173">
        <f>+G5</f>
        <v>6465</v>
      </c>
      <c r="J24" s="147"/>
      <c r="K24" s="147"/>
      <c r="L24" s="147"/>
      <c r="M24" s="147"/>
      <c r="N24" s="176">
        <f aca="true" t="shared" si="0" ref="N24:N30">+G24+H24-I24+J24-K24+L24-M24</f>
        <v>0</v>
      </c>
      <c r="O24" s="161"/>
    </row>
    <row r="25" spans="1:15" ht="15">
      <c r="A25" s="1"/>
      <c r="B25" s="2"/>
      <c r="C25" s="1"/>
      <c r="D25" s="2"/>
      <c r="E25" s="342" t="s">
        <v>280</v>
      </c>
      <c r="F25" s="343"/>
      <c r="G25" s="171">
        <v>9317409</v>
      </c>
      <c r="H25" s="146"/>
      <c r="I25" s="174">
        <f>+G6</f>
        <v>9317409</v>
      </c>
      <c r="J25" s="146"/>
      <c r="K25" s="146"/>
      <c r="L25" s="146"/>
      <c r="M25" s="146"/>
      <c r="N25" s="171">
        <f t="shared" si="0"/>
        <v>0</v>
      </c>
      <c r="O25" s="146"/>
    </row>
    <row r="26" spans="1:15" ht="15">
      <c r="A26" s="1"/>
      <c r="B26" s="2"/>
      <c r="C26" s="1"/>
      <c r="D26" s="2"/>
      <c r="E26" s="340" t="s">
        <v>281</v>
      </c>
      <c r="F26" s="341"/>
      <c r="G26" s="170"/>
      <c r="H26" s="147"/>
      <c r="I26" s="147"/>
      <c r="J26" s="147"/>
      <c r="K26" s="147"/>
      <c r="L26" s="147"/>
      <c r="M26" s="147"/>
      <c r="N26" s="170">
        <f t="shared" si="0"/>
        <v>0</v>
      </c>
      <c r="O26" s="147"/>
    </row>
    <row r="27" spans="1:15" ht="15">
      <c r="A27" s="1"/>
      <c r="B27" s="2"/>
      <c r="C27" s="1"/>
      <c r="D27" s="2"/>
      <c r="E27" s="342" t="s">
        <v>282</v>
      </c>
      <c r="F27" s="343"/>
      <c r="G27" s="171">
        <v>29081</v>
      </c>
      <c r="H27" s="146"/>
      <c r="I27" s="174">
        <f>+G7</f>
        <v>29081</v>
      </c>
      <c r="J27" s="146"/>
      <c r="K27" s="146"/>
      <c r="L27" s="146"/>
      <c r="M27" s="146"/>
      <c r="N27" s="171">
        <f t="shared" si="0"/>
        <v>0</v>
      </c>
      <c r="O27" s="146"/>
    </row>
    <row r="28" spans="1:15" ht="15">
      <c r="A28" s="1"/>
      <c r="B28" s="2"/>
      <c r="C28" s="1"/>
      <c r="D28" s="2"/>
      <c r="E28" s="340" t="s">
        <v>283</v>
      </c>
      <c r="F28" s="341"/>
      <c r="G28" s="170">
        <v>76501</v>
      </c>
      <c r="H28" s="147"/>
      <c r="I28" s="173">
        <f>+G8</f>
        <v>76501</v>
      </c>
      <c r="J28" s="147"/>
      <c r="K28" s="147"/>
      <c r="L28" s="147"/>
      <c r="M28" s="147"/>
      <c r="N28" s="170">
        <f t="shared" si="0"/>
        <v>0</v>
      </c>
      <c r="O28" s="147"/>
    </row>
    <row r="29" spans="1:15" ht="15">
      <c r="A29" s="1"/>
      <c r="B29" s="2"/>
      <c r="C29" s="1"/>
      <c r="D29" s="154"/>
      <c r="E29" s="342" t="s">
        <v>284</v>
      </c>
      <c r="F29" s="343"/>
      <c r="G29" s="171">
        <f>+SUM(G24:G28)</f>
        <v>9429456</v>
      </c>
      <c r="H29" s="146"/>
      <c r="I29" s="174">
        <f>+SUM(I24:I28)</f>
        <v>9429456</v>
      </c>
      <c r="J29" s="146"/>
      <c r="K29" s="146"/>
      <c r="L29" s="146"/>
      <c r="M29" s="146"/>
      <c r="N29" s="171">
        <f t="shared" si="0"/>
        <v>0</v>
      </c>
      <c r="O29" s="146"/>
    </row>
    <row r="30" spans="1:15" ht="15">
      <c r="A30" s="153"/>
      <c r="B30" s="154"/>
      <c r="C30" s="153"/>
      <c r="D30" s="340" t="s">
        <v>285</v>
      </c>
      <c r="E30" s="350"/>
      <c r="F30" s="341"/>
      <c r="G30" s="172">
        <v>173123</v>
      </c>
      <c r="H30" s="115"/>
      <c r="I30" s="296">
        <f>+G9</f>
        <v>173123</v>
      </c>
      <c r="J30" s="115"/>
      <c r="K30" s="115"/>
      <c r="L30" s="115"/>
      <c r="M30" s="115"/>
      <c r="N30" s="172">
        <f t="shared" si="0"/>
        <v>0</v>
      </c>
      <c r="O30" s="115"/>
    </row>
    <row r="33" spans="1:15" ht="15.75">
      <c r="A33" s="360" t="s">
        <v>287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</row>
    <row r="35" spans="7:15" ht="15">
      <c r="G35" s="347" t="s">
        <v>9</v>
      </c>
      <c r="H35" s="348"/>
      <c r="I35" s="348"/>
      <c r="J35" s="348"/>
      <c r="K35" s="348"/>
      <c r="L35" s="348"/>
      <c r="M35" s="348"/>
      <c r="N35" s="348"/>
      <c r="O35" s="349"/>
    </row>
    <row r="36" spans="1:15" ht="51">
      <c r="A36" s="145"/>
      <c r="B36" s="145"/>
      <c r="C36" s="145"/>
      <c r="D36" s="145"/>
      <c r="E36" s="145"/>
      <c r="F36" s="145"/>
      <c r="G36" s="155" t="s">
        <v>11</v>
      </c>
      <c r="H36" s="156" t="s">
        <v>12</v>
      </c>
      <c r="I36" s="155" t="s">
        <v>13</v>
      </c>
      <c r="J36" s="156" t="s">
        <v>14</v>
      </c>
      <c r="K36" s="155" t="s">
        <v>15</v>
      </c>
      <c r="L36" s="156" t="s">
        <v>16</v>
      </c>
      <c r="M36" s="155" t="s">
        <v>17</v>
      </c>
      <c r="N36" s="156" t="s">
        <v>18</v>
      </c>
      <c r="O36" s="155" t="s">
        <v>19</v>
      </c>
    </row>
    <row r="37" spans="1:15" ht="15">
      <c r="A37" s="357" t="s">
        <v>20</v>
      </c>
      <c r="B37" s="358"/>
      <c r="C37" s="358"/>
      <c r="D37" s="358"/>
      <c r="E37" s="358"/>
      <c r="F37" s="343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ht="15">
      <c r="A38" s="2"/>
      <c r="B38" s="356" t="s">
        <v>21</v>
      </c>
      <c r="C38" s="350"/>
      <c r="D38" s="350"/>
      <c r="E38" s="350"/>
      <c r="F38" s="341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ht="15">
      <c r="A39" s="2"/>
      <c r="B39" s="1"/>
      <c r="C39" s="357" t="s">
        <v>22</v>
      </c>
      <c r="D39" s="358"/>
      <c r="E39" s="358"/>
      <c r="F39" s="343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 ht="15.75">
      <c r="A40" s="154"/>
      <c r="B40" s="153"/>
      <c r="C40" s="154"/>
      <c r="D40" s="340" t="s">
        <v>23</v>
      </c>
      <c r="E40" s="350"/>
      <c r="F40" s="341"/>
      <c r="G40" s="286"/>
      <c r="H40" s="177">
        <f>+I29+I30</f>
        <v>9602579</v>
      </c>
      <c r="I40" s="165"/>
      <c r="J40" s="165"/>
      <c r="K40" s="165"/>
      <c r="L40" s="165"/>
      <c r="M40" s="165"/>
      <c r="N40" s="177">
        <f>+H40</f>
        <v>9602579</v>
      </c>
      <c r="O40" s="178">
        <v>1</v>
      </c>
    </row>
  </sheetData>
  <sheetProtection/>
  <mergeCells count="29">
    <mergeCell ref="A37:F37"/>
    <mergeCell ref="B38:F38"/>
    <mergeCell ref="C39:F39"/>
    <mergeCell ref="D40:F40"/>
    <mergeCell ref="A15:O15"/>
    <mergeCell ref="A33:O33"/>
    <mergeCell ref="C22:F22"/>
    <mergeCell ref="D23:F23"/>
    <mergeCell ref="E24:F24"/>
    <mergeCell ref="E25:F25"/>
    <mergeCell ref="G35:O35"/>
    <mergeCell ref="E29:F29"/>
    <mergeCell ref="D30:F30"/>
    <mergeCell ref="A13:O13"/>
    <mergeCell ref="A4:E4"/>
    <mergeCell ref="A5:E5"/>
    <mergeCell ref="G18:O18"/>
    <mergeCell ref="A20:F20"/>
    <mergeCell ref="B21:F21"/>
    <mergeCell ref="A9:E9"/>
    <mergeCell ref="A10:E10"/>
    <mergeCell ref="A2:G2"/>
    <mergeCell ref="E26:F26"/>
    <mergeCell ref="E27:F27"/>
    <mergeCell ref="E28:F28"/>
    <mergeCell ref="A6:E6"/>
    <mergeCell ref="A7:E7"/>
    <mergeCell ref="A8:E8"/>
    <mergeCell ref="A3:E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O61"/>
  <sheetViews>
    <sheetView showGridLines="0" zoomScalePageLayoutView="0" workbookViewId="0" topLeftCell="A1">
      <selection activeCell="F6" sqref="F6"/>
    </sheetView>
  </sheetViews>
  <sheetFormatPr defaultColWidth="11.421875" defaultRowHeight="15"/>
  <cols>
    <col min="1" max="1" width="4.28125" style="0" customWidth="1"/>
    <col min="2" max="2" width="4.8515625" style="0" customWidth="1"/>
    <col min="3" max="3" width="5.421875" style="0" customWidth="1"/>
    <col min="4" max="4" width="7.57421875" style="0" customWidth="1"/>
    <col min="5" max="5" width="17.57421875" style="0" customWidth="1"/>
    <col min="6" max="6" width="21.8515625" style="0" customWidth="1"/>
    <col min="7" max="7" width="15.140625" style="0" customWidth="1"/>
    <col min="8" max="8" width="15.8515625" style="0" customWidth="1"/>
    <col min="9" max="9" width="15.421875" style="0" customWidth="1"/>
    <col min="10" max="10" width="14.7109375" style="0" customWidth="1"/>
    <col min="11" max="11" width="16.7109375" style="0" customWidth="1"/>
  </cols>
  <sheetData>
    <row r="2" spans="1:7" ht="15">
      <c r="A2" s="339" t="s">
        <v>286</v>
      </c>
      <c r="B2" s="339"/>
      <c r="C2" s="339"/>
      <c r="D2" s="339"/>
      <c r="E2" s="339"/>
      <c r="F2" s="339"/>
      <c r="G2" s="339"/>
    </row>
    <row r="3" spans="1:7" ht="15.75">
      <c r="A3" s="344"/>
      <c r="B3" s="345"/>
      <c r="C3" s="345"/>
      <c r="D3" s="345"/>
      <c r="E3" s="346"/>
      <c r="F3" s="163" t="s">
        <v>265</v>
      </c>
      <c r="G3" s="163" t="s">
        <v>266</v>
      </c>
    </row>
    <row r="4" spans="1:7" ht="29.25" customHeight="1">
      <c r="A4" s="368" t="s">
        <v>24</v>
      </c>
      <c r="B4" s="369"/>
      <c r="C4" s="369"/>
      <c r="D4" s="369"/>
      <c r="E4" s="370"/>
      <c r="F4" s="196">
        <f>+G5</f>
        <v>10000</v>
      </c>
      <c r="G4" s="196"/>
    </row>
    <row r="5" spans="1:7" ht="15">
      <c r="A5" s="353" t="s">
        <v>314</v>
      </c>
      <c r="B5" s="354"/>
      <c r="C5" s="354"/>
      <c r="D5" s="354"/>
      <c r="E5" s="355"/>
      <c r="F5" s="194"/>
      <c r="G5" s="194">
        <v>10000</v>
      </c>
    </row>
    <row r="6" spans="1:7" ht="15.75">
      <c r="A6" s="365" t="s">
        <v>273</v>
      </c>
      <c r="B6" s="366"/>
      <c r="C6" s="366"/>
      <c r="D6" s="366"/>
      <c r="E6" s="367"/>
      <c r="F6" s="164">
        <f>+SUM(F4+F5)</f>
        <v>10000</v>
      </c>
      <c r="G6" s="164">
        <f>+SUM(G4+G5)</f>
        <v>10000</v>
      </c>
    </row>
    <row r="8" spans="1:7" ht="15">
      <c r="A8" s="339" t="s">
        <v>286</v>
      </c>
      <c r="B8" s="339"/>
      <c r="C8" s="339"/>
      <c r="D8" s="339"/>
      <c r="E8" s="339"/>
      <c r="F8" s="339"/>
      <c r="G8" s="339"/>
    </row>
    <row r="9" spans="1:7" ht="15.75">
      <c r="A9" s="344"/>
      <c r="B9" s="345"/>
      <c r="C9" s="345"/>
      <c r="D9" s="345"/>
      <c r="E9" s="346"/>
      <c r="F9" s="163" t="s">
        <v>265</v>
      </c>
      <c r="G9" s="163" t="s">
        <v>266</v>
      </c>
    </row>
    <row r="10" spans="1:7" ht="15">
      <c r="A10" s="361" t="s">
        <v>311</v>
      </c>
      <c r="B10" s="362"/>
      <c r="C10" s="362"/>
      <c r="D10" s="362"/>
      <c r="E10" s="363"/>
      <c r="F10" s="196"/>
      <c r="G10" s="196">
        <v>3500</v>
      </c>
    </row>
    <row r="11" spans="1:7" ht="15">
      <c r="A11" s="364" t="s">
        <v>312</v>
      </c>
      <c r="B11" s="364"/>
      <c r="C11" s="364"/>
      <c r="D11" s="364"/>
      <c r="E11" s="364"/>
      <c r="F11" s="194">
        <v>3500</v>
      </c>
      <c r="G11" s="194"/>
    </row>
    <row r="12" spans="1:7" ht="15.75">
      <c r="A12" s="365" t="s">
        <v>273</v>
      </c>
      <c r="B12" s="366"/>
      <c r="C12" s="366"/>
      <c r="D12" s="366"/>
      <c r="E12" s="367"/>
      <c r="F12" s="164">
        <f>+SUM(F10+F11)</f>
        <v>3500</v>
      </c>
      <c r="G12" s="164">
        <f>+SUM(G10+G11)</f>
        <v>3500</v>
      </c>
    </row>
    <row r="13" spans="1:5" s="187" customFormat="1" ht="15">
      <c r="A13" s="185"/>
      <c r="B13" s="185"/>
      <c r="C13" s="185"/>
      <c r="D13" s="185"/>
      <c r="E13" s="185"/>
    </row>
    <row r="14" spans="1:7" s="187" customFormat="1" ht="15">
      <c r="A14" s="339" t="s">
        <v>313</v>
      </c>
      <c r="B14" s="339"/>
      <c r="C14" s="339"/>
      <c r="D14" s="339"/>
      <c r="E14" s="339"/>
      <c r="F14" s="339"/>
      <c r="G14" s="339"/>
    </row>
    <row r="15" spans="1:7" ht="15.75">
      <c r="A15" s="344"/>
      <c r="B15" s="345"/>
      <c r="C15" s="345"/>
      <c r="D15" s="345"/>
      <c r="E15" s="346"/>
      <c r="F15" s="163" t="s">
        <v>265</v>
      </c>
      <c r="G15" s="163" t="s">
        <v>266</v>
      </c>
    </row>
    <row r="16" spans="1:7" ht="15">
      <c r="A16" s="361" t="s">
        <v>311</v>
      </c>
      <c r="B16" s="362"/>
      <c r="C16" s="362"/>
      <c r="D16" s="362"/>
      <c r="E16" s="363"/>
      <c r="F16" s="196"/>
      <c r="G16" s="196">
        <v>2453</v>
      </c>
    </row>
    <row r="17" spans="1:7" ht="15">
      <c r="A17" s="353" t="s">
        <v>78</v>
      </c>
      <c r="B17" s="354"/>
      <c r="C17" s="354"/>
      <c r="D17" s="354"/>
      <c r="E17" s="355"/>
      <c r="F17" s="194">
        <f>+G16</f>
        <v>2453</v>
      </c>
      <c r="G17" s="194"/>
    </row>
    <row r="18" spans="1:7" ht="15.75">
      <c r="A18" s="365" t="s">
        <v>273</v>
      </c>
      <c r="B18" s="366"/>
      <c r="C18" s="366"/>
      <c r="D18" s="366"/>
      <c r="E18" s="367"/>
      <c r="F18" s="164">
        <f>+F16+F17</f>
        <v>2453</v>
      </c>
      <c r="G18" s="164">
        <f>+G16+G17</f>
        <v>2453</v>
      </c>
    </row>
    <row r="19" spans="1:7" s="190" customFormat="1" ht="15.75">
      <c r="A19" s="188"/>
      <c r="B19" s="188"/>
      <c r="C19" s="188"/>
      <c r="D19" s="188"/>
      <c r="E19" s="188"/>
      <c r="F19" s="189"/>
      <c r="G19" s="189"/>
    </row>
    <row r="20" spans="1:7" s="190" customFormat="1" ht="15.75">
      <c r="A20" s="188"/>
      <c r="B20" s="188"/>
      <c r="C20" s="188"/>
      <c r="D20" s="188"/>
      <c r="E20" s="188"/>
      <c r="F20" s="189"/>
      <c r="G20" s="189"/>
    </row>
    <row r="21" spans="1:7" s="190" customFormat="1" ht="15.75">
      <c r="A21" s="188"/>
      <c r="B21" s="188"/>
      <c r="C21" s="188"/>
      <c r="D21" s="188"/>
      <c r="E21" s="188"/>
      <c r="F21" s="189"/>
      <c r="G21" s="189"/>
    </row>
    <row r="22" spans="1:15" ht="15.75">
      <c r="A22" s="351" t="s">
        <v>274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</row>
    <row r="23" spans="1:5" ht="15">
      <c r="A23" s="185"/>
      <c r="B23" s="185"/>
      <c r="C23" s="185"/>
      <c r="D23" s="185"/>
      <c r="E23" s="185"/>
    </row>
    <row r="24" spans="1:15" ht="15.75" customHeight="1">
      <c r="A24" s="359" t="s">
        <v>626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</row>
    <row r="25" spans="1:15" ht="15.7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</row>
    <row r="26" spans="1:15" ht="15.7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</row>
    <row r="29" spans="7:15" ht="15">
      <c r="G29" s="325" t="s">
        <v>9</v>
      </c>
      <c r="H29" s="326"/>
      <c r="I29" s="326"/>
      <c r="J29" s="326"/>
      <c r="K29" s="326"/>
      <c r="L29" s="326"/>
      <c r="M29" s="326"/>
      <c r="N29" s="326"/>
      <c r="O29" s="327"/>
    </row>
    <row r="30" spans="1:15" ht="51">
      <c r="A30" s="145"/>
      <c r="B30" s="145"/>
      <c r="C30" s="145"/>
      <c r="D30" s="145"/>
      <c r="E30" s="145"/>
      <c r="F30" s="145"/>
      <c r="G30" s="179" t="s">
        <v>11</v>
      </c>
      <c r="H30" s="180" t="s">
        <v>12</v>
      </c>
      <c r="I30" s="179" t="s">
        <v>13</v>
      </c>
      <c r="J30" s="180" t="s">
        <v>14</v>
      </c>
      <c r="K30" s="179" t="s">
        <v>15</v>
      </c>
      <c r="L30" s="180" t="s">
        <v>16</v>
      </c>
      <c r="M30" s="179" t="s">
        <v>17</v>
      </c>
      <c r="N30" s="180" t="s">
        <v>18</v>
      </c>
      <c r="O30" s="179" t="s">
        <v>19</v>
      </c>
    </row>
    <row r="31" spans="1:15" ht="15">
      <c r="A31" s="328" t="s">
        <v>275</v>
      </c>
      <c r="B31" s="329"/>
      <c r="C31" s="329"/>
      <c r="D31" s="329"/>
      <c r="E31" s="329"/>
      <c r="F31" s="330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5" ht="15">
      <c r="A32" s="181"/>
      <c r="B32" s="331" t="s">
        <v>276</v>
      </c>
      <c r="C32" s="332"/>
      <c r="D32" s="332"/>
      <c r="E32" s="332"/>
      <c r="F32" s="333"/>
      <c r="G32" s="146"/>
      <c r="H32" s="146"/>
      <c r="I32" s="146"/>
      <c r="J32" s="146"/>
      <c r="K32" s="146"/>
      <c r="L32" s="146"/>
      <c r="M32" s="146"/>
      <c r="N32" s="146"/>
      <c r="O32" s="146"/>
    </row>
    <row r="33" spans="1:15" ht="15">
      <c r="A33" s="181"/>
      <c r="B33" s="182"/>
      <c r="C33" s="328" t="s">
        <v>277</v>
      </c>
      <c r="D33" s="329"/>
      <c r="E33" s="329"/>
      <c r="F33" s="330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5">
      <c r="A34" s="181"/>
      <c r="B34" s="182"/>
      <c r="C34" s="181"/>
      <c r="D34" s="331" t="s">
        <v>288</v>
      </c>
      <c r="E34" s="332"/>
      <c r="F34" s="333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15">
      <c r="A35" s="181"/>
      <c r="B35" s="182"/>
      <c r="C35" s="181"/>
      <c r="D35" s="182"/>
      <c r="E35" s="334" t="s">
        <v>289</v>
      </c>
      <c r="F35" s="330"/>
      <c r="G35" s="170">
        <v>10000</v>
      </c>
      <c r="H35" s="147"/>
      <c r="I35" s="170">
        <v>10000</v>
      </c>
      <c r="J35" s="147"/>
      <c r="K35" s="147"/>
      <c r="L35" s="147"/>
      <c r="M35" s="147"/>
      <c r="N35" s="170">
        <f>+G35+H35-I35+J35-K35+L35-M35</f>
        <v>0</v>
      </c>
      <c r="O35" s="147"/>
    </row>
    <row r="36" spans="1:15" ht="15">
      <c r="A36" s="181"/>
      <c r="B36" s="182"/>
      <c r="C36" s="181"/>
      <c r="D36" s="182"/>
      <c r="E36" s="335" t="s">
        <v>290</v>
      </c>
      <c r="F36" s="333"/>
      <c r="G36" s="146"/>
      <c r="H36" s="146"/>
      <c r="I36" s="146"/>
      <c r="J36" s="146"/>
      <c r="K36" s="146"/>
      <c r="L36" s="146"/>
      <c r="M36" s="146"/>
      <c r="N36" s="171">
        <f aca="true" t="shared" si="0" ref="N36:N42">+G36+H36-I36+J36-K36+L36-M36</f>
        <v>0</v>
      </c>
      <c r="O36" s="146"/>
    </row>
    <row r="37" spans="1:15" ht="15">
      <c r="A37" s="181"/>
      <c r="B37" s="182"/>
      <c r="C37" s="181"/>
      <c r="D37" s="182"/>
      <c r="E37" s="334" t="s">
        <v>303</v>
      </c>
      <c r="F37" s="330"/>
      <c r="G37" s="147"/>
      <c r="H37" s="147"/>
      <c r="I37" s="147"/>
      <c r="J37" s="147"/>
      <c r="K37" s="147"/>
      <c r="L37" s="147"/>
      <c r="M37" s="147"/>
      <c r="N37" s="170">
        <f t="shared" si="0"/>
        <v>0</v>
      </c>
      <c r="O37" s="147"/>
    </row>
    <row r="38" spans="1:15" ht="15">
      <c r="A38" s="181"/>
      <c r="B38" s="182"/>
      <c r="C38" s="181"/>
      <c r="D38" s="182"/>
      <c r="E38" s="335" t="s">
        <v>304</v>
      </c>
      <c r="F38" s="333"/>
      <c r="G38" s="146"/>
      <c r="H38" s="146"/>
      <c r="I38" s="146"/>
      <c r="J38" s="146"/>
      <c r="K38" s="146"/>
      <c r="L38" s="146"/>
      <c r="M38" s="146"/>
      <c r="N38" s="171">
        <f t="shared" si="0"/>
        <v>0</v>
      </c>
      <c r="O38" s="146"/>
    </row>
    <row r="39" spans="1:15" ht="15">
      <c r="A39" s="181"/>
      <c r="B39" s="182"/>
      <c r="C39" s="181"/>
      <c r="D39" s="182"/>
      <c r="E39" s="334" t="s">
        <v>305</v>
      </c>
      <c r="F39" s="330"/>
      <c r="G39" s="147"/>
      <c r="H39" s="147"/>
      <c r="I39" s="147"/>
      <c r="J39" s="147"/>
      <c r="K39" s="147"/>
      <c r="L39" s="147"/>
      <c r="M39" s="147"/>
      <c r="N39" s="170">
        <f t="shared" si="0"/>
        <v>0</v>
      </c>
      <c r="O39" s="147"/>
    </row>
    <row r="40" spans="1:15" ht="15">
      <c r="A40" s="181"/>
      <c r="B40" s="182"/>
      <c r="C40" s="181"/>
      <c r="D40" s="182"/>
      <c r="E40" s="335" t="s">
        <v>306</v>
      </c>
      <c r="F40" s="333"/>
      <c r="G40" s="146"/>
      <c r="H40" s="146"/>
      <c r="I40" s="146"/>
      <c r="J40" s="146"/>
      <c r="K40" s="146"/>
      <c r="L40" s="146"/>
      <c r="M40" s="146"/>
      <c r="N40" s="171">
        <f t="shared" si="0"/>
        <v>0</v>
      </c>
      <c r="O40" s="146"/>
    </row>
    <row r="41" spans="1:15" ht="15">
      <c r="A41" s="181"/>
      <c r="B41" s="182"/>
      <c r="C41" s="181"/>
      <c r="D41" s="182"/>
      <c r="E41" s="334" t="s">
        <v>307</v>
      </c>
      <c r="F41" s="330"/>
      <c r="G41" s="147"/>
      <c r="H41" s="147"/>
      <c r="I41" s="147"/>
      <c r="J41" s="147"/>
      <c r="K41" s="147"/>
      <c r="L41" s="147"/>
      <c r="M41" s="147"/>
      <c r="N41" s="170">
        <f t="shared" si="0"/>
        <v>0</v>
      </c>
      <c r="O41" s="147"/>
    </row>
    <row r="42" spans="1:15" ht="15">
      <c r="A42" s="181"/>
      <c r="B42" s="182"/>
      <c r="C42" s="181"/>
      <c r="D42" s="182"/>
      <c r="E42" s="335" t="s">
        <v>308</v>
      </c>
      <c r="F42" s="333"/>
      <c r="G42" s="146"/>
      <c r="H42" s="146"/>
      <c r="I42" s="146"/>
      <c r="J42" s="146"/>
      <c r="K42" s="146"/>
      <c r="L42" s="146"/>
      <c r="M42" s="146"/>
      <c r="N42" s="171">
        <f t="shared" si="0"/>
        <v>0</v>
      </c>
      <c r="O42" s="146"/>
    </row>
    <row r="43" spans="1:15" ht="15">
      <c r="A43" s="181"/>
      <c r="B43" s="182"/>
      <c r="C43" s="181"/>
      <c r="D43" s="182"/>
      <c r="E43" s="334" t="s">
        <v>309</v>
      </c>
      <c r="F43" s="330"/>
      <c r="G43" s="170">
        <v>3500</v>
      </c>
      <c r="H43" s="170">
        <v>3500</v>
      </c>
      <c r="I43" s="147"/>
      <c r="J43" s="147"/>
      <c r="K43" s="147"/>
      <c r="L43" s="147"/>
      <c r="M43" s="147"/>
      <c r="N43" s="192">
        <f>+G43-H43+I43-J43+K43-L43+M43</f>
        <v>0</v>
      </c>
      <c r="O43" s="147"/>
    </row>
    <row r="44" spans="1:15" ht="15">
      <c r="A44" s="184"/>
      <c r="B44" s="183"/>
      <c r="C44" s="184"/>
      <c r="D44" s="183"/>
      <c r="E44" s="335" t="s">
        <v>310</v>
      </c>
      <c r="F44" s="333"/>
      <c r="G44" s="193">
        <f>+SUM(G35:G42)-G43</f>
        <v>6500</v>
      </c>
      <c r="H44" s="193">
        <f aca="true" t="shared" si="1" ref="H44:N44">+SUM(H35:H43)</f>
        <v>3500</v>
      </c>
      <c r="I44" s="193">
        <f t="shared" si="1"/>
        <v>10000</v>
      </c>
      <c r="J44" s="193">
        <f t="shared" si="1"/>
        <v>0</v>
      </c>
      <c r="K44" s="193">
        <f t="shared" si="1"/>
        <v>0</v>
      </c>
      <c r="L44" s="193">
        <f t="shared" si="1"/>
        <v>0</v>
      </c>
      <c r="M44" s="193">
        <f t="shared" si="1"/>
        <v>0</v>
      </c>
      <c r="N44" s="193">
        <f t="shared" si="1"/>
        <v>0</v>
      </c>
      <c r="O44" s="152"/>
    </row>
    <row r="45" spans="1:15" s="190" customFormat="1" ht="15">
      <c r="A45" s="197"/>
      <c r="B45" s="197"/>
      <c r="C45" s="197"/>
      <c r="D45" s="197"/>
      <c r="E45" s="197"/>
      <c r="F45" s="197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1:15" s="190" customFormat="1" ht="15">
      <c r="A46" s="197"/>
      <c r="B46" s="197"/>
      <c r="C46" s="197"/>
      <c r="D46" s="197"/>
      <c r="E46" s="197"/>
      <c r="F46" s="197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1:15" s="190" customFormat="1" ht="15">
      <c r="A47" s="197"/>
      <c r="B47" s="197"/>
      <c r="C47" s="197"/>
      <c r="D47" s="197"/>
      <c r="E47" s="197"/>
      <c r="F47" s="197"/>
      <c r="G47" s="198"/>
      <c r="H47" s="198"/>
      <c r="I47" s="198"/>
      <c r="J47" s="198"/>
      <c r="K47" s="198"/>
      <c r="L47" s="198"/>
      <c r="M47" s="198"/>
      <c r="N47" s="198"/>
      <c r="O47" s="199"/>
    </row>
    <row r="48" spans="1:15" s="190" customFormat="1" ht="15">
      <c r="A48" s="197"/>
      <c r="B48" s="197"/>
      <c r="C48" s="197"/>
      <c r="D48" s="197"/>
      <c r="E48" s="197"/>
      <c r="F48" s="197"/>
      <c r="G48" s="198"/>
      <c r="H48" s="198"/>
      <c r="I48" s="198"/>
      <c r="J48" s="198"/>
      <c r="K48" s="198"/>
      <c r="L48" s="198"/>
      <c r="M48" s="198"/>
      <c r="N48" s="198"/>
      <c r="O48" s="199"/>
    </row>
    <row r="50" spans="1:15" ht="15.75">
      <c r="A50" s="360" t="s">
        <v>287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</row>
    <row r="52" spans="7:15" ht="24.75" customHeight="1">
      <c r="G52" s="347" t="s">
        <v>9</v>
      </c>
      <c r="H52" s="348"/>
      <c r="I52" s="348"/>
      <c r="J52" s="348"/>
      <c r="K52" s="348"/>
      <c r="L52" s="348"/>
      <c r="M52" s="348"/>
      <c r="N52" s="348"/>
      <c r="O52" s="349"/>
    </row>
    <row r="53" spans="1:15" ht="51">
      <c r="A53" s="145"/>
      <c r="B53" s="145"/>
      <c r="C53" s="145"/>
      <c r="D53" s="145"/>
      <c r="E53" s="145"/>
      <c r="F53" s="145"/>
      <c r="G53" s="155" t="s">
        <v>11</v>
      </c>
      <c r="H53" s="156" t="s">
        <v>12</v>
      </c>
      <c r="I53" s="155" t="s">
        <v>13</v>
      </c>
      <c r="J53" s="156" t="s">
        <v>14</v>
      </c>
      <c r="K53" s="155" t="s">
        <v>15</v>
      </c>
      <c r="L53" s="156" t="s">
        <v>16</v>
      </c>
      <c r="M53" s="155" t="s">
        <v>17</v>
      </c>
      <c r="N53" s="156" t="s">
        <v>18</v>
      </c>
      <c r="O53" s="155" t="s">
        <v>19</v>
      </c>
    </row>
    <row r="54" spans="1:15" ht="15">
      <c r="A54" s="357" t="s">
        <v>20</v>
      </c>
      <c r="B54" s="358"/>
      <c r="C54" s="358"/>
      <c r="D54" s="358"/>
      <c r="E54" s="358"/>
      <c r="F54" s="343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ht="15">
      <c r="A55" s="2"/>
      <c r="B55" s="356" t="s">
        <v>21</v>
      </c>
      <c r="C55" s="350"/>
      <c r="D55" s="350"/>
      <c r="E55" s="350"/>
      <c r="F55" s="341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ht="15">
      <c r="A56" s="2"/>
      <c r="B56" s="1"/>
      <c r="C56" s="357" t="s">
        <v>22</v>
      </c>
      <c r="D56" s="358"/>
      <c r="E56" s="358"/>
      <c r="F56" s="343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1:15" ht="15">
      <c r="A57" s="2"/>
      <c r="B57" s="1"/>
      <c r="C57" s="2"/>
      <c r="D57" s="342" t="s">
        <v>24</v>
      </c>
      <c r="E57" s="358"/>
      <c r="F57" s="343"/>
      <c r="G57" s="286"/>
      <c r="H57" s="193">
        <f>+I35</f>
        <v>10000</v>
      </c>
      <c r="I57" s="193">
        <f>+H44</f>
        <v>3500</v>
      </c>
      <c r="J57" s="152"/>
      <c r="K57" s="193">
        <f>+G16</f>
        <v>2453</v>
      </c>
      <c r="L57" s="152"/>
      <c r="M57" s="152"/>
      <c r="N57" s="194">
        <f>+G57+H57-I57+J57-K57+L57-M57</f>
        <v>4047</v>
      </c>
      <c r="O57" s="211">
        <v>2</v>
      </c>
    </row>
    <row r="59" spans="1:15" ht="15">
      <c r="A59" s="2"/>
      <c r="B59" s="357" t="s">
        <v>50</v>
      </c>
      <c r="C59" s="358"/>
      <c r="D59" s="358"/>
      <c r="E59" s="358"/>
      <c r="F59" s="343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ht="15">
      <c r="A60" s="2"/>
      <c r="B60" s="2"/>
      <c r="C60" s="357" t="s">
        <v>76</v>
      </c>
      <c r="D60" s="358"/>
      <c r="E60" s="358"/>
      <c r="F60" s="343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ht="15">
      <c r="A61" s="2"/>
      <c r="B61" s="2"/>
      <c r="C61" s="2"/>
      <c r="D61" s="342" t="s">
        <v>78</v>
      </c>
      <c r="E61" s="358"/>
      <c r="F61" s="343"/>
      <c r="G61" s="286"/>
      <c r="H61" s="191"/>
      <c r="I61" s="191"/>
      <c r="J61" s="195">
        <f>+F17</f>
        <v>2453</v>
      </c>
      <c r="K61" s="191"/>
      <c r="L61" s="191"/>
      <c r="M61" s="191"/>
      <c r="N61" s="194">
        <f>+G61+H61-I61+J61-K61+L61-M61</f>
        <v>2453</v>
      </c>
      <c r="O61" s="310">
        <v>39</v>
      </c>
    </row>
  </sheetData>
  <sheetProtection/>
  <mergeCells count="41">
    <mergeCell ref="D61:F61"/>
    <mergeCell ref="C60:F60"/>
    <mergeCell ref="C56:F56"/>
    <mergeCell ref="D57:F57"/>
    <mergeCell ref="B59:F59"/>
    <mergeCell ref="A2:G2"/>
    <mergeCell ref="A3:E3"/>
    <mergeCell ref="A4:E4"/>
    <mergeCell ref="G52:O52"/>
    <mergeCell ref="A54:F54"/>
    <mergeCell ref="B55:F55"/>
    <mergeCell ref="A50:O50"/>
    <mergeCell ref="A5:E5"/>
    <mergeCell ref="A6:E6"/>
    <mergeCell ref="E43:F43"/>
    <mergeCell ref="E44:F44"/>
    <mergeCell ref="A22:O22"/>
    <mergeCell ref="A24:O24"/>
    <mergeCell ref="A14:G14"/>
    <mergeCell ref="A9:E9"/>
    <mergeCell ref="E37:F37"/>
    <mergeCell ref="E38:F38"/>
    <mergeCell ref="E39:F39"/>
    <mergeCell ref="E40:F40"/>
    <mergeCell ref="E41:F41"/>
    <mergeCell ref="E42:F42"/>
    <mergeCell ref="D34:F34"/>
    <mergeCell ref="E35:F35"/>
    <mergeCell ref="E36:F36"/>
    <mergeCell ref="C33:F33"/>
    <mergeCell ref="A16:E16"/>
    <mergeCell ref="A17:E17"/>
    <mergeCell ref="A18:E18"/>
    <mergeCell ref="G29:O29"/>
    <mergeCell ref="A31:F31"/>
    <mergeCell ref="B32:F32"/>
    <mergeCell ref="A8:G8"/>
    <mergeCell ref="A10:E10"/>
    <mergeCell ref="A11:E11"/>
    <mergeCell ref="A12:E12"/>
    <mergeCell ref="A15:E15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O266"/>
  <sheetViews>
    <sheetView showGridLines="0" zoomScalePageLayoutView="0" workbookViewId="0" topLeftCell="A41">
      <selection activeCell="F60" sqref="F60"/>
    </sheetView>
  </sheetViews>
  <sheetFormatPr defaultColWidth="11.421875" defaultRowHeight="15"/>
  <cols>
    <col min="1" max="1" width="3.140625" style="0" customWidth="1"/>
    <col min="2" max="2" width="4.7109375" style="0" customWidth="1"/>
    <col min="3" max="3" width="4.57421875" style="0" customWidth="1"/>
    <col min="4" max="4" width="4.421875" style="0" customWidth="1"/>
    <col min="5" max="5" width="18.8515625" style="0" customWidth="1"/>
    <col min="6" max="6" width="27.140625" style="0" customWidth="1"/>
    <col min="7" max="7" width="20.140625" style="0" customWidth="1"/>
    <col min="8" max="8" width="17.421875" style="0" customWidth="1"/>
    <col min="9" max="9" width="19.421875" style="0" customWidth="1"/>
    <col min="10" max="10" width="15.7109375" style="0" customWidth="1"/>
    <col min="11" max="11" width="14.57421875" style="0" customWidth="1"/>
    <col min="12" max="12" width="14.28125" style="0" customWidth="1"/>
    <col min="13" max="13" width="13.8515625" style="0" customWidth="1"/>
    <col min="14" max="14" width="14.8515625" style="0" customWidth="1"/>
  </cols>
  <sheetData>
    <row r="2" spans="1:9" ht="60.75" customHeight="1">
      <c r="A2" s="392" t="s">
        <v>316</v>
      </c>
      <c r="B2" s="393"/>
      <c r="C2" s="393"/>
      <c r="D2" s="393"/>
      <c r="E2" s="394"/>
      <c r="F2" s="214" t="s">
        <v>317</v>
      </c>
      <c r="G2" s="215" t="s">
        <v>318</v>
      </c>
      <c r="H2" s="216" t="s">
        <v>319</v>
      </c>
      <c r="I2" s="217" t="s">
        <v>320</v>
      </c>
    </row>
    <row r="3" spans="1:9" ht="15.75">
      <c r="A3" s="353" t="s">
        <v>321</v>
      </c>
      <c r="B3" s="354"/>
      <c r="C3" s="354"/>
      <c r="D3" s="354"/>
      <c r="E3" s="355"/>
      <c r="F3" s="202">
        <v>12093753</v>
      </c>
      <c r="G3" s="201"/>
      <c r="H3" s="203">
        <v>37571978</v>
      </c>
      <c r="I3" s="204"/>
    </row>
    <row r="4" spans="1:9" ht="15.75">
      <c r="A4" s="398" t="s">
        <v>322</v>
      </c>
      <c r="B4" s="399"/>
      <c r="C4" s="399"/>
      <c r="D4" s="399"/>
      <c r="E4" s="400"/>
      <c r="F4" s="202">
        <v>3326756</v>
      </c>
      <c r="G4" s="201"/>
      <c r="H4" s="205"/>
      <c r="I4" s="206"/>
    </row>
    <row r="5" spans="1:9" ht="15.75">
      <c r="A5" s="398" t="s">
        <v>323</v>
      </c>
      <c r="B5" s="399"/>
      <c r="C5" s="399"/>
      <c r="D5" s="399"/>
      <c r="E5" s="400"/>
      <c r="F5" s="202">
        <v>15174431</v>
      </c>
      <c r="G5" s="201"/>
      <c r="H5" s="205"/>
      <c r="I5" s="206"/>
    </row>
    <row r="6" spans="1:9" ht="15.75">
      <c r="A6" s="353" t="s">
        <v>324</v>
      </c>
      <c r="B6" s="354"/>
      <c r="C6" s="354"/>
      <c r="D6" s="354"/>
      <c r="E6" s="355"/>
      <c r="F6" s="202">
        <v>69289277</v>
      </c>
      <c r="G6" s="202">
        <v>17789806</v>
      </c>
      <c r="H6" s="203">
        <v>14120078</v>
      </c>
      <c r="I6" s="207">
        <v>1734083</v>
      </c>
    </row>
    <row r="7" spans="1:9" ht="15.75">
      <c r="A7" s="353" t="s">
        <v>325</v>
      </c>
      <c r="B7" s="354"/>
      <c r="C7" s="354"/>
      <c r="D7" s="354"/>
      <c r="E7" s="355"/>
      <c r="F7" s="208">
        <v>68192467</v>
      </c>
      <c r="G7" s="202">
        <v>33513207</v>
      </c>
      <c r="H7" s="203">
        <v>10952698</v>
      </c>
      <c r="I7" s="207">
        <v>3227382</v>
      </c>
    </row>
    <row r="8" spans="1:9" ht="15.75">
      <c r="A8" s="353" t="s">
        <v>326</v>
      </c>
      <c r="B8" s="354"/>
      <c r="C8" s="354"/>
      <c r="D8" s="354"/>
      <c r="E8" s="355"/>
      <c r="F8" s="208">
        <v>9717991</v>
      </c>
      <c r="G8" s="202">
        <v>5813667</v>
      </c>
      <c r="H8" s="203">
        <v>226494</v>
      </c>
      <c r="I8" s="207">
        <v>204468</v>
      </c>
    </row>
    <row r="9" spans="1:9" ht="33.75" customHeight="1">
      <c r="A9" s="389" t="s">
        <v>335</v>
      </c>
      <c r="B9" s="390"/>
      <c r="C9" s="390"/>
      <c r="D9" s="390"/>
      <c r="E9" s="401"/>
      <c r="F9" s="208">
        <v>10309506</v>
      </c>
      <c r="G9" s="202">
        <v>7379150</v>
      </c>
      <c r="H9" s="203">
        <v>76460</v>
      </c>
      <c r="I9" s="204"/>
    </row>
    <row r="10" spans="1:9" ht="15.75">
      <c r="A10" s="353" t="s">
        <v>327</v>
      </c>
      <c r="B10" s="354"/>
      <c r="C10" s="354"/>
      <c r="D10" s="354"/>
      <c r="E10" s="355"/>
      <c r="F10" s="208">
        <v>2070425</v>
      </c>
      <c r="G10" s="202">
        <v>1030915</v>
      </c>
      <c r="H10" s="209"/>
      <c r="I10" s="207">
        <v>8645</v>
      </c>
    </row>
    <row r="11" spans="1:9" ht="31.5" customHeight="1">
      <c r="A11" s="402" t="s">
        <v>328</v>
      </c>
      <c r="B11" s="403"/>
      <c r="C11" s="403"/>
      <c r="D11" s="403"/>
      <c r="E11" s="404"/>
      <c r="F11" s="208">
        <v>815057</v>
      </c>
      <c r="G11" s="201"/>
      <c r="H11" s="205"/>
      <c r="I11" s="210"/>
    </row>
    <row r="12" spans="1:9" ht="15">
      <c r="A12" s="185"/>
      <c r="B12" s="185"/>
      <c r="C12" s="185"/>
      <c r="D12" s="185"/>
      <c r="E12" s="185"/>
      <c r="F12" s="218">
        <f>+SUM(F3:F11)</f>
        <v>190989663</v>
      </c>
      <c r="G12" s="218">
        <f>+SUM(G3:G11)</f>
        <v>65526745</v>
      </c>
      <c r="H12" s="218">
        <f>+SUM(H3:H11)</f>
        <v>62947708</v>
      </c>
      <c r="I12" s="218">
        <f>+SUM(I3:I11)</f>
        <v>5174578</v>
      </c>
    </row>
    <row r="13" spans="1:9" ht="15">
      <c r="A13" s="185"/>
      <c r="B13" s="185"/>
      <c r="C13" s="185"/>
      <c r="D13" s="185"/>
      <c r="E13" s="185"/>
      <c r="F13" s="187"/>
      <c r="G13" s="187"/>
      <c r="H13" s="187"/>
      <c r="I13" s="187"/>
    </row>
    <row r="14" spans="1:9" ht="15">
      <c r="A14" s="185"/>
      <c r="B14" s="185"/>
      <c r="C14" s="185"/>
      <c r="D14" s="185"/>
      <c r="E14" s="185"/>
      <c r="F14" s="187"/>
      <c r="G14" s="187"/>
      <c r="H14" s="187"/>
      <c r="I14" s="187"/>
    </row>
    <row r="15" spans="1:9" ht="15">
      <c r="A15" s="405" t="s">
        <v>336</v>
      </c>
      <c r="B15" s="405"/>
      <c r="C15" s="405"/>
      <c r="D15" s="405"/>
      <c r="E15" s="405"/>
      <c r="F15" s="405"/>
      <c r="G15" s="405"/>
      <c r="H15" s="405"/>
      <c r="I15" s="405"/>
    </row>
    <row r="16" spans="1:9" ht="15">
      <c r="A16" s="185"/>
      <c r="B16" s="185"/>
      <c r="C16" s="185"/>
      <c r="D16" s="185"/>
      <c r="E16" s="185"/>
      <c r="F16" s="187"/>
      <c r="G16" s="187"/>
      <c r="H16" s="187"/>
      <c r="I16" s="187"/>
    </row>
    <row r="17" spans="1:9" ht="15">
      <c r="A17" s="185"/>
      <c r="B17" s="185"/>
      <c r="C17" s="185"/>
      <c r="D17" s="185"/>
      <c r="E17" s="185"/>
      <c r="F17" s="187"/>
      <c r="G17" s="187"/>
      <c r="H17" s="187"/>
      <c r="I17" s="187"/>
    </row>
    <row r="18" spans="1:10" ht="31.5">
      <c r="A18" s="185"/>
      <c r="B18" s="185"/>
      <c r="C18" s="185"/>
      <c r="D18" s="185"/>
      <c r="E18" s="185"/>
      <c r="F18" s="219" t="s">
        <v>339</v>
      </c>
      <c r="G18" s="219" t="s">
        <v>340</v>
      </c>
      <c r="H18" s="219" t="s">
        <v>341</v>
      </c>
      <c r="I18" s="219" t="s">
        <v>342</v>
      </c>
      <c r="J18" s="219" t="s">
        <v>343</v>
      </c>
    </row>
    <row r="19" spans="1:9" ht="15">
      <c r="A19" s="185"/>
      <c r="B19" s="185"/>
      <c r="C19" s="185"/>
      <c r="D19" s="185"/>
      <c r="E19" s="185"/>
      <c r="F19" s="187"/>
      <c r="G19" s="187"/>
      <c r="H19" s="187"/>
      <c r="I19" s="187"/>
    </row>
    <row r="20" spans="1:10" ht="15">
      <c r="A20" s="406" t="s">
        <v>337</v>
      </c>
      <c r="B20" s="406"/>
      <c r="C20" s="406"/>
      <c r="D20" s="406"/>
      <c r="E20" s="406"/>
      <c r="F20" s="221">
        <v>12093753</v>
      </c>
      <c r="G20" s="221"/>
      <c r="H20" s="221">
        <v>37571978</v>
      </c>
      <c r="I20" s="221"/>
      <c r="J20" s="222">
        <f>+F20-G20+H20-I20</f>
        <v>49665731</v>
      </c>
    </row>
    <row r="21" spans="1:10" ht="15">
      <c r="A21" s="220" t="s">
        <v>338</v>
      </c>
      <c r="B21" s="220"/>
      <c r="C21" s="220"/>
      <c r="D21" s="220"/>
      <c r="E21" s="220"/>
      <c r="F21" s="223">
        <v>69289277</v>
      </c>
      <c r="G21" s="221">
        <v>17789806</v>
      </c>
      <c r="H21" s="221">
        <v>14120078</v>
      </c>
      <c r="I21" s="221">
        <v>1734083</v>
      </c>
      <c r="J21" s="222">
        <f>+F21-G21+H21</f>
        <v>65619549</v>
      </c>
    </row>
    <row r="22" spans="1:10" ht="15">
      <c r="A22" s="407" t="s">
        <v>344</v>
      </c>
      <c r="B22" s="407"/>
      <c r="C22" s="407"/>
      <c r="D22" s="407"/>
      <c r="E22" s="407"/>
      <c r="F22" s="225">
        <f>+F20+F21</f>
        <v>81383030</v>
      </c>
      <c r="G22" s="225">
        <f>+G20+G21</f>
        <v>17789806</v>
      </c>
      <c r="H22" s="225">
        <f>+H20+H21</f>
        <v>51692056</v>
      </c>
      <c r="I22" s="225">
        <f>+I20+I21</f>
        <v>1734083</v>
      </c>
      <c r="J22" s="225">
        <f>+J20+J21</f>
        <v>115285280</v>
      </c>
    </row>
    <row r="23" spans="1:9" ht="15">
      <c r="A23" s="185"/>
      <c r="B23" s="185"/>
      <c r="C23" s="185"/>
      <c r="D23" s="185"/>
      <c r="E23" s="185"/>
      <c r="F23" s="187"/>
      <c r="G23" s="187"/>
      <c r="H23" s="187"/>
      <c r="I23" s="187"/>
    </row>
    <row r="24" spans="1:9" ht="15">
      <c r="A24" s="185"/>
      <c r="B24" s="185"/>
      <c r="C24" s="185"/>
      <c r="D24" s="185"/>
      <c r="E24" s="185"/>
      <c r="F24" s="187"/>
      <c r="G24" s="187"/>
      <c r="H24" s="187"/>
      <c r="I24" s="187"/>
    </row>
    <row r="25" spans="1:9" ht="15">
      <c r="A25" s="339" t="s">
        <v>345</v>
      </c>
      <c r="B25" s="339"/>
      <c r="C25" s="339"/>
      <c r="D25" s="339"/>
      <c r="E25" s="339"/>
      <c r="F25" s="339"/>
      <c r="G25" s="339"/>
      <c r="H25" s="187"/>
      <c r="I25" s="187"/>
    </row>
    <row r="26" spans="1:9" ht="15.75">
      <c r="A26" s="344"/>
      <c r="B26" s="345"/>
      <c r="C26" s="345"/>
      <c r="D26" s="345"/>
      <c r="E26" s="346"/>
      <c r="F26" s="163" t="s">
        <v>265</v>
      </c>
      <c r="G26" s="163" t="s">
        <v>266</v>
      </c>
      <c r="H26" s="187"/>
      <c r="I26" s="187"/>
    </row>
    <row r="27" spans="1:9" ht="15">
      <c r="A27" s="361" t="s">
        <v>78</v>
      </c>
      <c r="B27" s="362"/>
      <c r="C27" s="362"/>
      <c r="D27" s="362"/>
      <c r="E27" s="363"/>
      <c r="F27" s="196"/>
      <c r="G27" s="196">
        <f>+I22</f>
        <v>1734083</v>
      </c>
      <c r="H27" s="187"/>
      <c r="I27" s="187"/>
    </row>
    <row r="28" spans="1:9" ht="28.5" customHeight="1">
      <c r="A28" s="389" t="s">
        <v>346</v>
      </c>
      <c r="B28" s="390"/>
      <c r="C28" s="390"/>
      <c r="D28" s="390"/>
      <c r="E28" s="391"/>
      <c r="F28" s="194">
        <f>+I22</f>
        <v>1734083</v>
      </c>
      <c r="G28" s="194"/>
      <c r="H28" s="187"/>
      <c r="I28" s="187"/>
    </row>
    <row r="29" spans="1:9" ht="15.75">
      <c r="A29" s="365" t="s">
        <v>273</v>
      </c>
      <c r="B29" s="366"/>
      <c r="C29" s="366"/>
      <c r="D29" s="366"/>
      <c r="E29" s="367"/>
      <c r="F29" s="164">
        <f>+F27+F28</f>
        <v>1734083</v>
      </c>
      <c r="G29" s="164">
        <f>+G27+G28</f>
        <v>1734083</v>
      </c>
      <c r="H29" s="187"/>
      <c r="I29" s="187"/>
    </row>
    <row r="30" spans="1:9" ht="15">
      <c r="A30" s="185"/>
      <c r="B30" s="185"/>
      <c r="C30" s="185"/>
      <c r="D30" s="185"/>
      <c r="E30" s="185"/>
      <c r="F30" s="187"/>
      <c r="G30" s="187"/>
      <c r="H30" s="187"/>
      <c r="I30" s="187"/>
    </row>
    <row r="31" spans="1:9" ht="15.75">
      <c r="A31" s="200" t="s">
        <v>347</v>
      </c>
      <c r="B31" s="185"/>
      <c r="C31" s="185"/>
      <c r="D31" s="185"/>
      <c r="E31" s="185"/>
      <c r="F31" s="187"/>
      <c r="G31" s="187"/>
      <c r="H31" s="187"/>
      <c r="I31" s="187"/>
    </row>
    <row r="32" spans="1:9" ht="15">
      <c r="A32" s="185"/>
      <c r="B32" s="185"/>
      <c r="C32" s="185"/>
      <c r="D32" s="185"/>
      <c r="E32" s="185"/>
      <c r="F32" s="187"/>
      <c r="G32" s="187"/>
      <c r="H32" s="187"/>
      <c r="I32" s="187"/>
    </row>
    <row r="33" spans="1:9" ht="15.75">
      <c r="A33" s="200" t="s">
        <v>348</v>
      </c>
      <c r="B33" s="185"/>
      <c r="C33" s="185"/>
      <c r="D33" s="185"/>
      <c r="E33" s="185"/>
      <c r="F33" s="224">
        <f>+F20+H20</f>
        <v>49665731</v>
      </c>
      <c r="G33" s="187"/>
      <c r="H33" s="187"/>
      <c r="I33" s="187"/>
    </row>
    <row r="34" spans="1:9" ht="15.75">
      <c r="A34" s="200" t="s">
        <v>349</v>
      </c>
      <c r="B34" s="185"/>
      <c r="C34" s="185"/>
      <c r="D34" s="185"/>
      <c r="E34" s="185"/>
      <c r="F34" s="224">
        <f>+F21+H21-G21</f>
        <v>65619549</v>
      </c>
      <c r="G34" s="187"/>
      <c r="H34" s="187"/>
      <c r="I34" s="187"/>
    </row>
    <row r="35" spans="1:9" ht="15">
      <c r="A35" s="185"/>
      <c r="B35" s="185"/>
      <c r="C35" s="185"/>
      <c r="D35" s="185"/>
      <c r="E35" s="185"/>
      <c r="F35" s="187"/>
      <c r="G35" s="187"/>
      <c r="H35" s="187"/>
      <c r="I35" s="187"/>
    </row>
    <row r="36" spans="1:9" ht="15">
      <c r="A36" s="185"/>
      <c r="B36" s="185"/>
      <c r="C36" s="185"/>
      <c r="D36" s="185"/>
      <c r="E36" s="185"/>
      <c r="F36" s="187"/>
      <c r="G36" s="187"/>
      <c r="H36" s="187"/>
      <c r="I36" s="187"/>
    </row>
    <row r="37" spans="1:9" ht="15">
      <c r="A37" s="339" t="s">
        <v>345</v>
      </c>
      <c r="B37" s="339"/>
      <c r="C37" s="339"/>
      <c r="D37" s="339"/>
      <c r="E37" s="339"/>
      <c r="F37" s="339"/>
      <c r="G37" s="339"/>
      <c r="H37" s="187"/>
      <c r="I37" s="187"/>
    </row>
    <row r="38" spans="1:9" ht="15.75">
      <c r="A38" s="344"/>
      <c r="B38" s="345"/>
      <c r="C38" s="345"/>
      <c r="D38" s="345"/>
      <c r="E38" s="346"/>
      <c r="F38" s="163" t="s">
        <v>265</v>
      </c>
      <c r="G38" s="163" t="s">
        <v>266</v>
      </c>
      <c r="H38" s="187"/>
      <c r="I38" s="187"/>
    </row>
    <row r="39" spans="1:9" ht="29.25" customHeight="1">
      <c r="A39" s="372" t="s">
        <v>350</v>
      </c>
      <c r="B39" s="373"/>
      <c r="C39" s="373"/>
      <c r="D39" s="373"/>
      <c r="E39" s="374"/>
      <c r="F39" s="196">
        <f>+F34+F33</f>
        <v>115285280</v>
      </c>
      <c r="G39" s="196"/>
      <c r="H39" s="187"/>
      <c r="I39" s="187"/>
    </row>
    <row r="40" spans="1:9" ht="15">
      <c r="A40" s="384" t="s">
        <v>351</v>
      </c>
      <c r="B40" s="385"/>
      <c r="C40" s="385"/>
      <c r="D40" s="385"/>
      <c r="E40" s="386"/>
      <c r="F40" s="226"/>
      <c r="G40" s="226">
        <f>+F20</f>
        <v>12093753</v>
      </c>
      <c r="H40" s="187"/>
      <c r="I40" s="187"/>
    </row>
    <row r="41" spans="1:9" ht="33" customHeight="1">
      <c r="A41" s="408" t="s">
        <v>352</v>
      </c>
      <c r="B41" s="409"/>
      <c r="C41" s="409"/>
      <c r="D41" s="409"/>
      <c r="E41" s="410"/>
      <c r="F41" s="226"/>
      <c r="G41" s="226">
        <f>+F21</f>
        <v>69289277</v>
      </c>
      <c r="H41" s="187"/>
      <c r="I41" s="187"/>
    </row>
    <row r="42" spans="1:9" ht="29.25" customHeight="1">
      <c r="A42" s="395" t="s">
        <v>353</v>
      </c>
      <c r="B42" s="396"/>
      <c r="C42" s="396"/>
      <c r="D42" s="396"/>
      <c r="E42" s="397"/>
      <c r="F42" s="226">
        <f>+G21</f>
        <v>17789806</v>
      </c>
      <c r="G42" s="226"/>
      <c r="H42" s="187"/>
      <c r="I42" s="187"/>
    </row>
    <row r="43" spans="1:9" ht="30.75" customHeight="1">
      <c r="A43" s="372" t="s">
        <v>627</v>
      </c>
      <c r="B43" s="373"/>
      <c r="C43" s="373"/>
      <c r="D43" s="373"/>
      <c r="E43" s="374"/>
      <c r="F43" s="196"/>
      <c r="G43" s="196">
        <f>+H22</f>
        <v>51692056</v>
      </c>
      <c r="H43" s="187"/>
      <c r="I43" s="187"/>
    </row>
    <row r="44" spans="1:9" ht="15.75">
      <c r="A44" s="365" t="s">
        <v>273</v>
      </c>
      <c r="B44" s="366"/>
      <c r="C44" s="366"/>
      <c r="D44" s="366"/>
      <c r="E44" s="367"/>
      <c r="F44" s="164">
        <f>+SUM(F39:F43)</f>
        <v>133075086</v>
      </c>
      <c r="G44" s="164">
        <f>+SUM(G39:G43)</f>
        <v>133075086</v>
      </c>
      <c r="H44" s="187"/>
      <c r="I44" s="187"/>
    </row>
    <row r="45" spans="1:9" ht="15">
      <c r="A45" s="220" t="s">
        <v>354</v>
      </c>
      <c r="B45" s="220"/>
      <c r="C45" s="220"/>
      <c r="D45" s="220"/>
      <c r="E45" s="220"/>
      <c r="F45" s="220"/>
      <c r="G45" s="220"/>
      <c r="H45" s="187"/>
      <c r="I45" s="187"/>
    </row>
    <row r="46" spans="1:9" ht="15">
      <c r="A46" s="185"/>
      <c r="B46" s="185"/>
      <c r="C46" s="185"/>
      <c r="D46" s="185"/>
      <c r="E46" s="185"/>
      <c r="F46" s="187"/>
      <c r="G46" s="187"/>
      <c r="H46" s="187"/>
      <c r="I46" s="187"/>
    </row>
    <row r="47" spans="1:9" ht="15">
      <c r="A47" s="185"/>
      <c r="B47" s="185"/>
      <c r="C47" s="185"/>
      <c r="D47" s="185"/>
      <c r="E47" s="185"/>
      <c r="F47" s="187"/>
      <c r="G47" s="187"/>
      <c r="H47" s="187"/>
      <c r="I47" s="187"/>
    </row>
    <row r="48" spans="1:9" ht="15">
      <c r="A48" s="339" t="s">
        <v>345</v>
      </c>
      <c r="B48" s="339"/>
      <c r="C48" s="339"/>
      <c r="D48" s="339"/>
      <c r="E48" s="339"/>
      <c r="F48" s="339"/>
      <c r="G48" s="339"/>
      <c r="H48" s="187"/>
      <c r="I48" s="187"/>
    </row>
    <row r="49" spans="1:9" ht="15.75">
      <c r="A49" s="344"/>
      <c r="B49" s="345"/>
      <c r="C49" s="345"/>
      <c r="D49" s="345"/>
      <c r="E49" s="346"/>
      <c r="F49" s="163" t="s">
        <v>265</v>
      </c>
      <c r="G49" s="163" t="s">
        <v>266</v>
      </c>
      <c r="H49" s="187"/>
      <c r="I49" s="187"/>
    </row>
    <row r="50" spans="1:9" ht="27" customHeight="1">
      <c r="A50" s="395" t="s">
        <v>355</v>
      </c>
      <c r="B50" s="396"/>
      <c r="C50" s="396"/>
      <c r="D50" s="396"/>
      <c r="E50" s="397"/>
      <c r="F50" s="226"/>
      <c r="G50" s="226">
        <f>+H22</f>
        <v>51692056</v>
      </c>
      <c r="H50" s="187"/>
      <c r="I50" s="187"/>
    </row>
    <row r="51" spans="1:9" ht="33" customHeight="1">
      <c r="A51" s="389" t="s">
        <v>356</v>
      </c>
      <c r="B51" s="390"/>
      <c r="C51" s="390"/>
      <c r="D51" s="390"/>
      <c r="E51" s="391"/>
      <c r="F51" s="226">
        <f>+H22</f>
        <v>51692056</v>
      </c>
      <c r="G51" s="226"/>
      <c r="H51" s="187"/>
      <c r="I51" s="187"/>
    </row>
    <row r="52" spans="1:9" ht="15.75">
      <c r="A52" s="365" t="s">
        <v>273</v>
      </c>
      <c r="B52" s="366"/>
      <c r="C52" s="366"/>
      <c r="D52" s="366"/>
      <c r="E52" s="367"/>
      <c r="F52" s="164">
        <f>+F50+F51</f>
        <v>51692056</v>
      </c>
      <c r="G52" s="164">
        <f>+G50+G51</f>
        <v>51692056</v>
      </c>
      <c r="H52" s="187"/>
      <c r="I52" s="187"/>
    </row>
    <row r="53" spans="1:9" ht="15">
      <c r="A53" s="185"/>
      <c r="B53" s="185"/>
      <c r="C53" s="185"/>
      <c r="D53" s="185"/>
      <c r="E53" s="185"/>
      <c r="F53" s="187"/>
      <c r="G53" s="187"/>
      <c r="H53" s="187"/>
      <c r="I53" s="187"/>
    </row>
    <row r="54" spans="1:9" ht="15">
      <c r="A54" s="185"/>
      <c r="B54" s="185"/>
      <c r="C54" s="185"/>
      <c r="D54" s="185"/>
      <c r="E54" s="185"/>
      <c r="F54" s="187"/>
      <c r="G54" s="187"/>
      <c r="H54" s="187"/>
      <c r="I54" s="187"/>
    </row>
    <row r="55" spans="1:9" ht="15">
      <c r="A55" s="185"/>
      <c r="B55" s="185"/>
      <c r="C55" s="185"/>
      <c r="D55" s="185"/>
      <c r="E55" s="185"/>
      <c r="F55" s="187"/>
      <c r="G55" s="187"/>
      <c r="H55" s="187"/>
      <c r="I55" s="187"/>
    </row>
    <row r="56" spans="1:9" ht="15">
      <c r="A56" s="405" t="s">
        <v>357</v>
      </c>
      <c r="B56" s="405"/>
      <c r="C56" s="405"/>
      <c r="D56" s="405"/>
      <c r="E56" s="405"/>
      <c r="F56" s="405"/>
      <c r="G56" s="405"/>
      <c r="H56" s="405"/>
      <c r="I56" s="405"/>
    </row>
    <row r="57" spans="1:9" ht="15">
      <c r="A57" s="185"/>
      <c r="B57" s="185"/>
      <c r="C57" s="185"/>
      <c r="D57" s="185"/>
      <c r="E57" s="185"/>
      <c r="F57" s="187"/>
      <c r="G57" s="187"/>
      <c r="H57" s="187"/>
      <c r="I57" s="187"/>
    </row>
    <row r="58" spans="1:9" ht="15">
      <c r="A58" s="185"/>
      <c r="B58" s="185"/>
      <c r="C58" s="185"/>
      <c r="D58" s="185"/>
      <c r="E58" s="185"/>
      <c r="F58" s="187"/>
      <c r="G58" s="187"/>
      <c r="H58" s="187"/>
      <c r="I58" s="187"/>
    </row>
    <row r="59" spans="1:9" ht="15">
      <c r="A59" s="339" t="s">
        <v>345</v>
      </c>
      <c r="B59" s="339"/>
      <c r="C59" s="339"/>
      <c r="D59" s="339"/>
      <c r="E59" s="339"/>
      <c r="F59" s="339"/>
      <c r="G59" s="339"/>
      <c r="H59" s="187"/>
      <c r="I59" s="187"/>
    </row>
    <row r="60" spans="1:9" ht="15.75">
      <c r="A60" s="344"/>
      <c r="B60" s="345"/>
      <c r="C60" s="345"/>
      <c r="D60" s="345"/>
      <c r="E60" s="346"/>
      <c r="F60" s="163" t="s">
        <v>265</v>
      </c>
      <c r="G60" s="163" t="s">
        <v>266</v>
      </c>
      <c r="H60" s="187"/>
      <c r="I60" s="187"/>
    </row>
    <row r="61" spans="1:9" ht="32.25" customHeight="1">
      <c r="A61" s="395" t="s">
        <v>358</v>
      </c>
      <c r="B61" s="396"/>
      <c r="C61" s="396"/>
      <c r="D61" s="396"/>
      <c r="E61" s="397"/>
      <c r="F61" s="226"/>
      <c r="G61" s="226">
        <f>+H7+H8+H9</f>
        <v>11255652</v>
      </c>
      <c r="H61" s="187"/>
      <c r="I61" s="187"/>
    </row>
    <row r="62" spans="1:9" ht="43.5" customHeight="1">
      <c r="A62" s="389" t="s">
        <v>359</v>
      </c>
      <c r="B62" s="390"/>
      <c r="C62" s="390"/>
      <c r="D62" s="390"/>
      <c r="E62" s="391"/>
      <c r="F62" s="227">
        <f>+G61</f>
        <v>11255652</v>
      </c>
      <c r="G62" s="226"/>
      <c r="H62" s="187"/>
      <c r="I62" s="187"/>
    </row>
    <row r="63" spans="1:9" ht="15.75">
      <c r="A63" s="365" t="s">
        <v>273</v>
      </c>
      <c r="B63" s="366"/>
      <c r="C63" s="366"/>
      <c r="D63" s="366"/>
      <c r="E63" s="367"/>
      <c r="F63" s="164">
        <f>+F61+F62</f>
        <v>11255652</v>
      </c>
      <c r="G63" s="164">
        <f>+G61+G62</f>
        <v>11255652</v>
      </c>
      <c r="H63" s="187"/>
      <c r="I63" s="187"/>
    </row>
    <row r="64" spans="1:9" ht="15">
      <c r="A64" s="185"/>
      <c r="B64" s="185"/>
      <c r="C64" s="185"/>
      <c r="D64" s="185"/>
      <c r="E64" s="185"/>
      <c r="F64" s="187"/>
      <c r="G64" s="187"/>
      <c r="H64" s="187"/>
      <c r="I64" s="187"/>
    </row>
    <row r="65" spans="1:9" ht="15">
      <c r="A65" s="185"/>
      <c r="B65" s="185"/>
      <c r="C65" s="185"/>
      <c r="D65" s="185"/>
      <c r="E65" s="185"/>
      <c r="F65" s="187"/>
      <c r="G65" s="187"/>
      <c r="H65" s="187"/>
      <c r="I65" s="187"/>
    </row>
    <row r="66" spans="1:9" ht="15">
      <c r="A66" s="339" t="s">
        <v>286</v>
      </c>
      <c r="B66" s="339"/>
      <c r="C66" s="339"/>
      <c r="D66" s="339"/>
      <c r="E66" s="339"/>
      <c r="F66" s="339"/>
      <c r="G66" s="339"/>
      <c r="H66" s="187"/>
      <c r="I66" s="187"/>
    </row>
    <row r="67" spans="1:9" ht="15.75">
      <c r="A67" s="344"/>
      <c r="B67" s="345"/>
      <c r="C67" s="345"/>
      <c r="D67" s="345"/>
      <c r="E67" s="346"/>
      <c r="F67" s="163" t="s">
        <v>265</v>
      </c>
      <c r="G67" s="163" t="s">
        <v>266</v>
      </c>
      <c r="H67" s="187"/>
      <c r="I67" s="187"/>
    </row>
    <row r="68" spans="1:9" ht="15">
      <c r="A68" s="372" t="s">
        <v>360</v>
      </c>
      <c r="B68" s="373"/>
      <c r="C68" s="373"/>
      <c r="D68" s="373"/>
      <c r="E68" s="374"/>
      <c r="F68" s="196">
        <f>+G69</f>
        <v>58429199</v>
      </c>
      <c r="G68" s="196"/>
      <c r="H68" s="187"/>
      <c r="I68" s="187"/>
    </row>
    <row r="69" spans="1:9" ht="15">
      <c r="A69" s="389" t="s">
        <v>315</v>
      </c>
      <c r="B69" s="390"/>
      <c r="C69" s="390"/>
      <c r="D69" s="390"/>
      <c r="E69" s="391"/>
      <c r="F69" s="227"/>
      <c r="G69" s="226">
        <f>+F4+F5+F7+F8+F9+F10+F11-G7-G8-G9-G10-I7-I8-I10</f>
        <v>58429199</v>
      </c>
      <c r="H69" s="187"/>
      <c r="I69" s="187"/>
    </row>
    <row r="70" spans="1:9" ht="15.75">
      <c r="A70" s="365" t="s">
        <v>273</v>
      </c>
      <c r="B70" s="366"/>
      <c r="C70" s="366"/>
      <c r="D70" s="366"/>
      <c r="E70" s="367"/>
      <c r="F70" s="164">
        <f>+F68+F69</f>
        <v>58429199</v>
      </c>
      <c r="G70" s="164">
        <f>+G68+G69</f>
        <v>58429199</v>
      </c>
      <c r="H70" s="187"/>
      <c r="I70" s="187"/>
    </row>
    <row r="71" spans="1:9" ht="15">
      <c r="A71" s="185"/>
      <c r="B71" s="185"/>
      <c r="C71" s="185"/>
      <c r="D71" s="185"/>
      <c r="E71" s="185"/>
      <c r="F71" s="187"/>
      <c r="G71" s="187"/>
      <c r="H71" s="187"/>
      <c r="I71" s="187"/>
    </row>
    <row r="72" spans="1:9" ht="15.75">
      <c r="A72" s="200" t="s">
        <v>361</v>
      </c>
      <c r="B72" s="185"/>
      <c r="C72" s="185"/>
      <c r="D72" s="185"/>
      <c r="E72" s="185"/>
      <c r="F72" s="187"/>
      <c r="G72" s="187"/>
      <c r="H72" s="187"/>
      <c r="I72" s="187"/>
    </row>
    <row r="73" spans="1:9" ht="15.75">
      <c r="A73" s="200" t="s">
        <v>362</v>
      </c>
      <c r="B73" s="185"/>
      <c r="C73" s="185"/>
      <c r="D73" s="185"/>
      <c r="E73" s="185"/>
      <c r="F73" s="187"/>
      <c r="G73" s="187"/>
      <c r="H73" s="187"/>
      <c r="I73" s="187"/>
    </row>
    <row r="74" spans="1:9" ht="15.75">
      <c r="A74" s="228"/>
      <c r="B74" s="185"/>
      <c r="C74" s="185"/>
      <c r="D74" s="185"/>
      <c r="E74" s="185"/>
      <c r="F74" s="187"/>
      <c r="G74" s="187"/>
      <c r="H74" s="187"/>
      <c r="I74" s="187"/>
    </row>
    <row r="75" spans="1:9" ht="15.75">
      <c r="A75" s="387" t="s">
        <v>323</v>
      </c>
      <c r="B75" s="387"/>
      <c r="C75" s="387"/>
      <c r="D75" s="387"/>
      <c r="E75" s="387"/>
      <c r="F75" s="387"/>
      <c r="G75" s="187"/>
      <c r="H75" s="187"/>
      <c r="I75" s="187"/>
    </row>
    <row r="76" spans="1:9" ht="15.75">
      <c r="A76" s="387" t="s">
        <v>325</v>
      </c>
      <c r="B76" s="387"/>
      <c r="C76" s="387"/>
      <c r="D76" s="387"/>
      <c r="E76" s="387"/>
      <c r="F76" s="387"/>
      <c r="G76" s="187"/>
      <c r="H76" s="187"/>
      <c r="I76" s="187"/>
    </row>
    <row r="77" spans="1:9" ht="15.75">
      <c r="A77" s="387" t="s">
        <v>326</v>
      </c>
      <c r="B77" s="387"/>
      <c r="C77" s="387"/>
      <c r="D77" s="387"/>
      <c r="E77" s="387"/>
      <c r="F77" s="387"/>
      <c r="G77" s="187"/>
      <c r="H77" s="187"/>
      <c r="I77" s="187"/>
    </row>
    <row r="78" spans="1:9" ht="15.75">
      <c r="A78" s="387" t="s">
        <v>335</v>
      </c>
      <c r="B78" s="387"/>
      <c r="C78" s="387"/>
      <c r="D78" s="387"/>
      <c r="E78" s="387"/>
      <c r="F78" s="387"/>
      <c r="G78" s="187"/>
      <c r="H78" s="187"/>
      <c r="I78" s="187"/>
    </row>
    <row r="79" spans="1:9" ht="15.75">
      <c r="A79" s="387" t="s">
        <v>327</v>
      </c>
      <c r="B79" s="387"/>
      <c r="C79" s="387"/>
      <c r="D79" s="387"/>
      <c r="E79" s="387"/>
      <c r="F79" s="387"/>
      <c r="G79" s="187"/>
      <c r="H79" s="187"/>
      <c r="I79" s="187"/>
    </row>
    <row r="80" spans="1:9" ht="15.75">
      <c r="A80" s="387" t="s">
        <v>328</v>
      </c>
      <c r="B80" s="387"/>
      <c r="C80" s="387"/>
      <c r="D80" s="387"/>
      <c r="E80" s="387"/>
      <c r="F80" s="387"/>
      <c r="G80" s="187"/>
      <c r="H80" s="187"/>
      <c r="I80" s="187"/>
    </row>
    <row r="81" spans="1:9" ht="15.75">
      <c r="A81" s="387"/>
      <c r="B81" s="387"/>
      <c r="C81" s="387"/>
      <c r="D81" s="387"/>
      <c r="E81" s="387"/>
      <c r="F81" s="387"/>
      <c r="G81" s="187"/>
      <c r="H81" s="187"/>
      <c r="I81" s="187"/>
    </row>
    <row r="82" spans="1:9" ht="15.75">
      <c r="A82" s="387"/>
      <c r="B82" s="387"/>
      <c r="C82" s="387"/>
      <c r="D82" s="387"/>
      <c r="E82" s="387"/>
      <c r="F82" s="387"/>
      <c r="G82" s="187"/>
      <c r="H82" s="187"/>
      <c r="I82" s="187"/>
    </row>
    <row r="83" spans="1:9" ht="15.75">
      <c r="A83" s="387"/>
      <c r="B83" s="387"/>
      <c r="C83" s="387"/>
      <c r="D83" s="387"/>
      <c r="E83" s="387"/>
      <c r="F83" s="387"/>
      <c r="G83" s="187"/>
      <c r="H83" s="187"/>
      <c r="I83" s="187"/>
    </row>
    <row r="84" spans="1:9" ht="15">
      <c r="A84" s="185"/>
      <c r="B84" s="185"/>
      <c r="C84" s="185"/>
      <c r="D84" s="185"/>
      <c r="E84" s="185"/>
      <c r="F84" s="187"/>
      <c r="G84" s="187"/>
      <c r="H84" s="187"/>
      <c r="I84" s="187"/>
    </row>
    <row r="85" spans="1:15" ht="15.75">
      <c r="A85" s="351" t="s">
        <v>274</v>
      </c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</row>
    <row r="86" spans="1:9" ht="15">
      <c r="A86" s="185"/>
      <c r="B86" s="185"/>
      <c r="C86" s="185"/>
      <c r="D86" s="185"/>
      <c r="E86" s="185"/>
      <c r="F86" s="187"/>
      <c r="G86" s="187"/>
      <c r="H86" s="187"/>
      <c r="I86" s="187"/>
    </row>
    <row r="87" spans="1:15" ht="15.75" customHeight="1">
      <c r="A87" s="359" t="s">
        <v>626</v>
      </c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</row>
    <row r="88" spans="1:9" ht="15">
      <c r="A88" s="185"/>
      <c r="B88" s="185"/>
      <c r="C88" s="185"/>
      <c r="D88" s="185"/>
      <c r="E88" s="185"/>
      <c r="F88" s="187"/>
      <c r="G88" s="187"/>
      <c r="H88" s="187"/>
      <c r="I88" s="187"/>
    </row>
    <row r="89" spans="1:5" ht="15">
      <c r="A89" s="388"/>
      <c r="B89" s="388"/>
      <c r="C89" s="388"/>
      <c r="D89" s="388"/>
      <c r="E89" s="388"/>
    </row>
    <row r="90" spans="1:15" ht="15">
      <c r="A90" s="388"/>
      <c r="B90" s="388"/>
      <c r="C90" s="388"/>
      <c r="D90" s="388"/>
      <c r="E90" s="388"/>
      <c r="G90" s="347" t="s">
        <v>9</v>
      </c>
      <c r="H90" s="348"/>
      <c r="I90" s="348"/>
      <c r="J90" s="348"/>
      <c r="K90" s="348"/>
      <c r="L90" s="348"/>
      <c r="M90" s="348"/>
      <c r="N90" s="348"/>
      <c r="O90" s="349"/>
    </row>
    <row r="91" spans="1:15" ht="38.25">
      <c r="A91" s="145"/>
      <c r="B91" s="145"/>
      <c r="C91" s="145"/>
      <c r="D91" s="145"/>
      <c r="E91" s="145"/>
      <c r="F91" s="145"/>
      <c r="G91" s="159" t="s">
        <v>11</v>
      </c>
      <c r="H91" s="160" t="s">
        <v>12</v>
      </c>
      <c r="I91" s="159" t="s">
        <v>13</v>
      </c>
      <c r="J91" s="160" t="s">
        <v>14</v>
      </c>
      <c r="K91" s="159" t="s">
        <v>15</v>
      </c>
      <c r="L91" s="160" t="s">
        <v>16</v>
      </c>
      <c r="M91" s="159" t="s">
        <v>17</v>
      </c>
      <c r="N91" s="160" t="s">
        <v>18</v>
      </c>
      <c r="O91" s="159" t="s">
        <v>19</v>
      </c>
    </row>
    <row r="92" spans="1:15" ht="15">
      <c r="A92" s="356" t="s">
        <v>275</v>
      </c>
      <c r="B92" s="350"/>
      <c r="C92" s="350"/>
      <c r="D92" s="350"/>
      <c r="E92" s="350"/>
      <c r="F92" s="341"/>
      <c r="G92" s="162"/>
      <c r="H92" s="162"/>
      <c r="I92" s="162"/>
      <c r="J92" s="162"/>
      <c r="K92" s="162"/>
      <c r="L92" s="162"/>
      <c r="M92" s="162"/>
      <c r="N92" s="162"/>
      <c r="O92" s="162"/>
    </row>
    <row r="93" spans="1:15" ht="15">
      <c r="A93" s="1"/>
      <c r="B93" s="357" t="s">
        <v>276</v>
      </c>
      <c r="C93" s="358"/>
      <c r="D93" s="358"/>
      <c r="E93" s="358"/>
      <c r="F93" s="343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1:15" ht="15">
      <c r="A94" s="1"/>
      <c r="B94" s="2"/>
      <c r="C94" s="357" t="s">
        <v>329</v>
      </c>
      <c r="D94" s="358"/>
      <c r="E94" s="358"/>
      <c r="F94" s="343"/>
      <c r="G94" s="161"/>
      <c r="H94" s="161"/>
      <c r="I94" s="161"/>
      <c r="J94" s="161"/>
      <c r="K94" s="161"/>
      <c r="L94" s="161"/>
      <c r="M94" s="161"/>
      <c r="N94" s="161"/>
      <c r="O94" s="161"/>
    </row>
    <row r="95" spans="1:15" ht="15">
      <c r="A95" s="153"/>
      <c r="B95" s="154"/>
      <c r="C95" s="154"/>
      <c r="D95" s="342" t="s">
        <v>331</v>
      </c>
      <c r="E95" s="358"/>
      <c r="F95" s="343"/>
      <c r="G95" s="240">
        <f>+F12-G12-I12</f>
        <v>120288340</v>
      </c>
      <c r="H95" s="152"/>
      <c r="I95" s="193">
        <f>+G69</f>
        <v>58429199</v>
      </c>
      <c r="J95" s="152"/>
      <c r="K95" s="152"/>
      <c r="L95" s="193">
        <f>+F28+F42</f>
        <v>19523889</v>
      </c>
      <c r="M95" s="193">
        <f>+G40+G41</f>
        <v>81383030</v>
      </c>
      <c r="N95" s="193">
        <f>+G95+H95-I95+J95-K95+L95-M95</f>
        <v>0</v>
      </c>
      <c r="O95" s="152"/>
    </row>
    <row r="97" spans="1:15" ht="15">
      <c r="A97" s="212"/>
      <c r="B97" s="213"/>
      <c r="C97" s="213"/>
      <c r="D97" s="356" t="s">
        <v>332</v>
      </c>
      <c r="E97" s="350"/>
      <c r="F97" s="341"/>
      <c r="G97" s="161"/>
      <c r="H97" s="161"/>
      <c r="I97" s="161"/>
      <c r="J97" s="161"/>
      <c r="K97" s="161"/>
      <c r="L97" s="161"/>
      <c r="M97" s="161"/>
      <c r="N97" s="161"/>
      <c r="O97" s="161"/>
    </row>
    <row r="98" spans="1:15" ht="15">
      <c r="A98" s="1"/>
      <c r="B98" s="2"/>
      <c r="C98" s="2"/>
      <c r="D98" s="1"/>
      <c r="E98" s="340" t="s">
        <v>333</v>
      </c>
      <c r="F98" s="341"/>
      <c r="G98" s="173">
        <f>+H12</f>
        <v>62947708</v>
      </c>
      <c r="H98" s="147"/>
      <c r="I98" s="147"/>
      <c r="J98" s="147"/>
      <c r="K98" s="147"/>
      <c r="L98" s="147"/>
      <c r="M98" s="173">
        <f>+G98</f>
        <v>62947708</v>
      </c>
      <c r="N98" s="241">
        <f>+G98+H98-I98+J98-K98+L98-M98</f>
        <v>0</v>
      </c>
      <c r="O98" s="147"/>
    </row>
    <row r="99" spans="1:15" ht="15">
      <c r="A99" s="153"/>
      <c r="B99" s="154"/>
      <c r="C99" s="154"/>
      <c r="D99" s="153"/>
      <c r="E99" s="340" t="s">
        <v>334</v>
      </c>
      <c r="F99" s="341"/>
      <c r="G99" s="240"/>
      <c r="H99" s="152"/>
      <c r="I99" s="152"/>
      <c r="J99" s="152"/>
      <c r="K99" s="152"/>
      <c r="L99" s="152"/>
      <c r="M99" s="152"/>
      <c r="N99" s="152"/>
      <c r="O99" s="152"/>
    </row>
    <row r="102" spans="1:15" ht="15">
      <c r="A102" s="239"/>
      <c r="B102" s="357" t="s">
        <v>370</v>
      </c>
      <c r="C102" s="358"/>
      <c r="D102" s="358"/>
      <c r="E102" s="358"/>
      <c r="F102" s="343"/>
      <c r="G102" s="237"/>
      <c r="H102" s="237"/>
      <c r="I102" s="237"/>
      <c r="J102" s="237"/>
      <c r="K102" s="237"/>
      <c r="L102" s="237"/>
      <c r="M102" s="237"/>
      <c r="N102" s="237"/>
      <c r="O102" s="237"/>
    </row>
    <row r="103" spans="1:15" ht="15">
      <c r="A103" s="158"/>
      <c r="B103" s="157"/>
      <c r="C103" s="340" t="s">
        <v>395</v>
      </c>
      <c r="D103" s="350"/>
      <c r="E103" s="350"/>
      <c r="F103" s="341"/>
      <c r="G103" s="175">
        <f>+G98</f>
        <v>62947708</v>
      </c>
      <c r="H103" s="115"/>
      <c r="I103" s="115"/>
      <c r="J103" s="115"/>
      <c r="K103" s="115"/>
      <c r="L103" s="242">
        <f>+F62+F51</f>
        <v>62947708</v>
      </c>
      <c r="M103" s="115"/>
      <c r="N103" s="243">
        <f>+G103-H103+I103-J103+K103-L103+M103</f>
        <v>0</v>
      </c>
      <c r="O103" s="115"/>
    </row>
    <row r="104" spans="1:15" s="190" customFormat="1" ht="15">
      <c r="A104" s="238"/>
      <c r="B104" s="238"/>
      <c r="C104" s="238"/>
      <c r="D104" s="238"/>
      <c r="E104" s="238"/>
      <c r="F104" s="238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s="190" customFormat="1" ht="15">
      <c r="A105" s="238"/>
      <c r="B105" s="238"/>
      <c r="C105" s="238"/>
      <c r="D105" s="238"/>
      <c r="E105" s="238"/>
      <c r="F105" s="238"/>
      <c r="G105" s="199"/>
      <c r="H105" s="199"/>
      <c r="I105" s="199"/>
      <c r="J105" s="199"/>
      <c r="K105" s="199"/>
      <c r="L105" s="199"/>
      <c r="M105" s="199"/>
      <c r="N105" s="199"/>
      <c r="O105" s="199"/>
    </row>
    <row r="106" spans="1:15" ht="15.75">
      <c r="A106" s="360" t="s">
        <v>287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</row>
    <row r="107" spans="1:15" s="190" customFormat="1" ht="15">
      <c r="A107" s="238"/>
      <c r="B107" s="238"/>
      <c r="C107" s="238"/>
      <c r="D107" s="238"/>
      <c r="E107" s="238"/>
      <c r="F107" s="238"/>
      <c r="G107" s="199"/>
      <c r="H107" s="199"/>
      <c r="I107" s="199"/>
      <c r="J107" s="199"/>
      <c r="K107" s="199"/>
      <c r="L107" s="199"/>
      <c r="M107" s="199"/>
      <c r="N107" s="199"/>
      <c r="O107" s="199"/>
    </row>
    <row r="108" spans="1:15" s="190" customFormat="1" ht="15">
      <c r="A108"/>
      <c r="B108"/>
      <c r="C108"/>
      <c r="D108"/>
      <c r="E108"/>
      <c r="F108"/>
      <c r="G108" s="347" t="s">
        <v>9</v>
      </c>
      <c r="H108" s="348"/>
      <c r="I108" s="348"/>
      <c r="J108" s="348"/>
      <c r="K108" s="348"/>
      <c r="L108" s="348"/>
      <c r="M108" s="348"/>
      <c r="N108" s="348"/>
      <c r="O108" s="349"/>
    </row>
    <row r="109" spans="1:15" s="190" customFormat="1" ht="38.25">
      <c r="A109" s="145"/>
      <c r="B109" s="145"/>
      <c r="C109" s="145"/>
      <c r="D109" s="145"/>
      <c r="E109" s="145"/>
      <c r="F109" s="145"/>
      <c r="G109" s="159" t="s">
        <v>11</v>
      </c>
      <c r="H109" s="160" t="s">
        <v>12</v>
      </c>
      <c r="I109" s="159" t="s">
        <v>13</v>
      </c>
      <c r="J109" s="160" t="s">
        <v>14</v>
      </c>
      <c r="K109" s="159" t="s">
        <v>15</v>
      </c>
      <c r="L109" s="160" t="s">
        <v>16</v>
      </c>
      <c r="M109" s="159" t="s">
        <v>17</v>
      </c>
      <c r="N109" s="160" t="s">
        <v>18</v>
      </c>
      <c r="O109" s="159" t="s">
        <v>19</v>
      </c>
    </row>
    <row r="110" spans="1:15" s="190" customFormat="1" ht="15">
      <c r="A110" s="357" t="s">
        <v>20</v>
      </c>
      <c r="B110" s="358"/>
      <c r="C110" s="358"/>
      <c r="D110" s="358"/>
      <c r="E110" s="358"/>
      <c r="F110" s="343"/>
      <c r="G110" s="237"/>
      <c r="H110" s="237"/>
      <c r="I110" s="237"/>
      <c r="J110" s="237"/>
      <c r="K110" s="237"/>
      <c r="L110" s="237"/>
      <c r="M110" s="237"/>
      <c r="N110" s="237"/>
      <c r="O110" s="237"/>
    </row>
    <row r="111" spans="1:15" s="190" customFormat="1" ht="15">
      <c r="A111" s="2"/>
      <c r="B111" s="356" t="s">
        <v>21</v>
      </c>
      <c r="C111" s="350"/>
      <c r="D111" s="350"/>
      <c r="E111" s="350"/>
      <c r="F111" s="341"/>
      <c r="G111" s="237"/>
      <c r="H111" s="237"/>
      <c r="I111" s="237"/>
      <c r="J111" s="237"/>
      <c r="K111" s="237"/>
      <c r="L111" s="237"/>
      <c r="M111" s="237"/>
      <c r="N111" s="237"/>
      <c r="O111" s="237"/>
    </row>
    <row r="112" spans="1:15" ht="15">
      <c r="A112" s="2"/>
      <c r="B112" s="1"/>
      <c r="C112" s="357" t="s">
        <v>34</v>
      </c>
      <c r="D112" s="358"/>
      <c r="E112" s="358"/>
      <c r="F112" s="343"/>
      <c r="G112" s="237"/>
      <c r="H112" s="237"/>
      <c r="I112" s="237"/>
      <c r="J112" s="237"/>
      <c r="K112" s="237"/>
      <c r="L112" s="237"/>
      <c r="M112" s="237"/>
      <c r="N112" s="237"/>
      <c r="O112" s="237"/>
    </row>
    <row r="113" spans="1:15" ht="15">
      <c r="A113" s="157"/>
      <c r="B113" s="158"/>
      <c r="C113" s="157"/>
      <c r="D113" s="342" t="s">
        <v>36</v>
      </c>
      <c r="E113" s="358"/>
      <c r="F113" s="343"/>
      <c r="G113" s="286"/>
      <c r="H113" s="193">
        <f>+F39+F68</f>
        <v>173714479</v>
      </c>
      <c r="I113" s="152"/>
      <c r="J113" s="152"/>
      <c r="K113" s="152"/>
      <c r="L113" s="152"/>
      <c r="M113" s="152"/>
      <c r="N113" s="245">
        <f>+G113+H113-I113+J113-K113+L113-M113</f>
        <v>173714479</v>
      </c>
      <c r="O113" s="211"/>
    </row>
    <row r="114" spans="1:14" s="199" customFormat="1" ht="15">
      <c r="A114" s="238"/>
      <c r="B114" s="238"/>
      <c r="C114" s="238"/>
      <c r="D114" s="238"/>
      <c r="E114" s="238"/>
      <c r="F114" s="238"/>
      <c r="N114" s="246"/>
    </row>
    <row r="115" spans="1:14" s="199" customFormat="1" ht="15">
      <c r="A115" s="238"/>
      <c r="B115" s="383"/>
      <c r="C115" s="383"/>
      <c r="D115" s="383"/>
      <c r="E115" s="383"/>
      <c r="F115" s="383"/>
      <c r="N115" s="246"/>
    </row>
    <row r="116" spans="1:15" ht="15">
      <c r="A116" s="244"/>
      <c r="B116" s="244"/>
      <c r="C116" s="357" t="s">
        <v>76</v>
      </c>
      <c r="D116" s="358"/>
      <c r="E116" s="358"/>
      <c r="F116" s="343"/>
      <c r="G116" s="237"/>
      <c r="H116" s="237"/>
      <c r="I116" s="237"/>
      <c r="J116" s="237"/>
      <c r="K116" s="237"/>
      <c r="L116" s="237"/>
      <c r="M116" s="237"/>
      <c r="N116" s="247"/>
      <c r="O116" s="237"/>
    </row>
    <row r="117" spans="1:15" ht="15">
      <c r="A117" s="157"/>
      <c r="B117" s="157"/>
      <c r="C117" s="157"/>
      <c r="D117" s="342" t="s">
        <v>78</v>
      </c>
      <c r="E117" s="358"/>
      <c r="F117" s="343"/>
      <c r="G117" s="286"/>
      <c r="H117" s="152"/>
      <c r="I117" s="152"/>
      <c r="J117" s="152"/>
      <c r="K117" s="152"/>
      <c r="L117" s="152"/>
      <c r="M117" s="193">
        <f>+G43+G27</f>
        <v>53426139</v>
      </c>
      <c r="N117" s="245">
        <f>+G117-H117+I117-J117+K117-L117+M117</f>
        <v>53426139</v>
      </c>
      <c r="O117" s="211"/>
    </row>
    <row r="120" ht="15.75">
      <c r="A120" s="248" t="s">
        <v>363</v>
      </c>
    </row>
    <row r="122" spans="1:6" ht="15">
      <c r="A122" t="s">
        <v>364</v>
      </c>
      <c r="F122" s="229">
        <v>38896</v>
      </c>
    </row>
    <row r="123" spans="1:6" ht="15">
      <c r="A123" t="s">
        <v>365</v>
      </c>
      <c r="F123" s="229">
        <v>42183</v>
      </c>
    </row>
    <row r="124" spans="1:9" ht="15">
      <c r="A124" t="s">
        <v>366</v>
      </c>
      <c r="F124" s="230">
        <v>0.08</v>
      </c>
      <c r="G124" t="s">
        <v>397</v>
      </c>
      <c r="H124" s="250">
        <f>_XLL.TASA.NOMINAL(F124,12)/12</f>
        <v>0.00643403011000343</v>
      </c>
      <c r="I124" t="s">
        <v>369</v>
      </c>
    </row>
    <row r="125" spans="1:6" ht="15">
      <c r="A125" t="s">
        <v>367</v>
      </c>
      <c r="F125" s="249">
        <v>1000000</v>
      </c>
    </row>
    <row r="126" spans="1:6" ht="15">
      <c r="A126" t="s">
        <v>368</v>
      </c>
      <c r="F126" s="231">
        <f>PMT(H124,108,F125)</f>
        <v>-12874.470860165116</v>
      </c>
    </row>
    <row r="129" spans="1:12" ht="15">
      <c r="A129" s="380" t="s">
        <v>398</v>
      </c>
      <c r="B129" s="381"/>
      <c r="C129" s="381"/>
      <c r="D129" s="381"/>
      <c r="E129" s="382"/>
      <c r="F129" s="252" t="s">
        <v>399</v>
      </c>
      <c r="G129" s="252" t="s">
        <v>400</v>
      </c>
      <c r="H129" s="252" t="s">
        <v>401</v>
      </c>
      <c r="I129" s="251" t="s">
        <v>402</v>
      </c>
      <c r="J129" s="251" t="s">
        <v>403</v>
      </c>
      <c r="K129" s="252" t="s">
        <v>404</v>
      </c>
      <c r="L129" s="252" t="s">
        <v>405</v>
      </c>
    </row>
    <row r="130" spans="1:12" ht="15">
      <c r="A130" s="375">
        <v>38926</v>
      </c>
      <c r="B130" s="376"/>
      <c r="C130" s="376"/>
      <c r="D130" s="376"/>
      <c r="E130" s="376"/>
      <c r="F130" s="253">
        <f>+F125</f>
        <v>1000000</v>
      </c>
      <c r="G130" s="258">
        <f>-$F$126</f>
        <v>12874.470860165116</v>
      </c>
      <c r="H130" s="253">
        <f>+F130*$H$124</f>
        <v>6434.03011000343</v>
      </c>
      <c r="I130" s="255"/>
      <c r="J130" s="255"/>
      <c r="K130" s="254">
        <f>G130-H130</f>
        <v>6440.440750161686</v>
      </c>
      <c r="L130" s="254">
        <f aca="true" t="shared" si="0" ref="L130:L193">F130-K130</f>
        <v>993559.5592498383</v>
      </c>
    </row>
    <row r="131" spans="1:12" ht="15">
      <c r="A131" s="375">
        <v>38957</v>
      </c>
      <c r="B131" s="376"/>
      <c r="C131" s="376"/>
      <c r="D131" s="376"/>
      <c r="E131" s="376"/>
      <c r="F131" s="254">
        <f aca="true" t="shared" si="1" ref="F131:F194">L130</f>
        <v>993559.5592498383</v>
      </c>
      <c r="G131" s="258">
        <f aca="true" t="shared" si="2" ref="G131:G194">-$F$126</f>
        <v>12874.470860165116</v>
      </c>
      <c r="H131" s="253">
        <f aca="true" t="shared" si="3" ref="H131:H194">+F131*$H$124</f>
        <v>6392.592120295197</v>
      </c>
      <c r="I131" s="255"/>
      <c r="J131" s="255"/>
      <c r="K131" s="254">
        <f aca="true" t="shared" si="4" ref="K131:K193">G131-H131</f>
        <v>6481.87873986992</v>
      </c>
      <c r="L131" s="254">
        <f t="shared" si="0"/>
        <v>987077.6805099684</v>
      </c>
    </row>
    <row r="132" spans="1:12" ht="15">
      <c r="A132" s="375">
        <v>38988</v>
      </c>
      <c r="B132" s="376"/>
      <c r="C132" s="376"/>
      <c r="D132" s="376"/>
      <c r="E132" s="376"/>
      <c r="F132" s="254">
        <f t="shared" si="1"/>
        <v>987077.6805099684</v>
      </c>
      <c r="G132" s="258">
        <f t="shared" si="2"/>
        <v>12874.470860165116</v>
      </c>
      <c r="H132" s="253">
        <f t="shared" si="3"/>
        <v>6350.887517313483</v>
      </c>
      <c r="I132" s="255"/>
      <c r="J132" s="255"/>
      <c r="K132" s="254">
        <f t="shared" si="4"/>
        <v>6523.5833428516335</v>
      </c>
      <c r="L132" s="254">
        <f t="shared" si="0"/>
        <v>980554.0971671168</v>
      </c>
    </row>
    <row r="133" spans="1:12" ht="15">
      <c r="A133" s="375">
        <v>39018</v>
      </c>
      <c r="B133" s="376"/>
      <c r="C133" s="376"/>
      <c r="D133" s="376"/>
      <c r="E133" s="376"/>
      <c r="F133" s="254">
        <f t="shared" si="1"/>
        <v>980554.0971671168</v>
      </c>
      <c r="G133" s="258">
        <f t="shared" si="2"/>
        <v>12874.470860165116</v>
      </c>
      <c r="H133" s="253">
        <f t="shared" si="3"/>
        <v>6308.914585660459</v>
      </c>
      <c r="I133" s="255"/>
      <c r="J133" s="255"/>
      <c r="K133" s="254">
        <f t="shared" si="4"/>
        <v>6565.556274504657</v>
      </c>
      <c r="L133" s="254">
        <f t="shared" si="0"/>
        <v>973988.5408926122</v>
      </c>
    </row>
    <row r="134" spans="1:12" ht="15">
      <c r="A134" s="375">
        <v>39049</v>
      </c>
      <c r="B134" s="376"/>
      <c r="C134" s="376"/>
      <c r="D134" s="376"/>
      <c r="E134" s="376"/>
      <c r="F134" s="254">
        <f t="shared" si="1"/>
        <v>973988.5408926122</v>
      </c>
      <c r="G134" s="258">
        <f t="shared" si="2"/>
        <v>12874.470860165116</v>
      </c>
      <c r="H134" s="253">
        <f t="shared" si="3"/>
        <v>6266.671598901374</v>
      </c>
      <c r="I134" s="255"/>
      <c r="J134" s="255"/>
      <c r="K134" s="254">
        <f t="shared" si="4"/>
        <v>6607.799261263743</v>
      </c>
      <c r="L134" s="254">
        <f t="shared" si="0"/>
        <v>967380.7416313485</v>
      </c>
    </row>
    <row r="135" spans="1:12" ht="15">
      <c r="A135" s="375">
        <v>39079</v>
      </c>
      <c r="B135" s="376"/>
      <c r="C135" s="376"/>
      <c r="D135" s="376"/>
      <c r="E135" s="376"/>
      <c r="F135" s="254">
        <f t="shared" si="1"/>
        <v>967380.7416313485</v>
      </c>
      <c r="G135" s="258">
        <f t="shared" si="2"/>
        <v>12874.470860165116</v>
      </c>
      <c r="H135" s="253">
        <f t="shared" si="3"/>
        <v>6224.156819493545</v>
      </c>
      <c r="I135" s="255"/>
      <c r="J135" s="255"/>
      <c r="K135" s="254">
        <f t="shared" si="4"/>
        <v>6650.314040671571</v>
      </c>
      <c r="L135" s="254">
        <f t="shared" si="0"/>
        <v>960730.4275906769</v>
      </c>
    </row>
    <row r="136" spans="1:12" ht="15">
      <c r="A136" s="375">
        <v>39110</v>
      </c>
      <c r="B136" s="376"/>
      <c r="C136" s="376"/>
      <c r="D136" s="376"/>
      <c r="E136" s="376"/>
      <c r="F136" s="254">
        <f t="shared" si="1"/>
        <v>960730.4275906769</v>
      </c>
      <c r="G136" s="258">
        <f t="shared" si="2"/>
        <v>12874.470860165116</v>
      </c>
      <c r="H136" s="253">
        <f t="shared" si="3"/>
        <v>6181.368498714885</v>
      </c>
      <c r="I136" s="255"/>
      <c r="J136" s="255"/>
      <c r="K136" s="254">
        <f t="shared" si="4"/>
        <v>6693.102361450231</v>
      </c>
      <c r="L136" s="254">
        <f t="shared" si="0"/>
        <v>954037.3252292267</v>
      </c>
    </row>
    <row r="137" spans="1:12" ht="15">
      <c r="A137" s="375">
        <v>39141</v>
      </c>
      <c r="B137" s="376"/>
      <c r="C137" s="376"/>
      <c r="D137" s="376"/>
      <c r="E137" s="376"/>
      <c r="F137" s="254">
        <f t="shared" si="1"/>
        <v>954037.3252292267</v>
      </c>
      <c r="G137" s="258">
        <f t="shared" si="2"/>
        <v>12874.470860165116</v>
      </c>
      <c r="H137" s="253">
        <f t="shared" si="3"/>
        <v>6138.30487659198</v>
      </c>
      <c r="I137" s="255"/>
      <c r="J137" s="255"/>
      <c r="K137" s="254">
        <f t="shared" si="4"/>
        <v>6736.165983573136</v>
      </c>
      <c r="L137" s="254">
        <f t="shared" si="0"/>
        <v>947301.1592456535</v>
      </c>
    </row>
    <row r="138" spans="1:12" ht="15">
      <c r="A138" s="375">
        <v>39169</v>
      </c>
      <c r="B138" s="376"/>
      <c r="C138" s="376"/>
      <c r="D138" s="376"/>
      <c r="E138" s="376"/>
      <c r="F138" s="254">
        <f t="shared" si="1"/>
        <v>947301.1592456535</v>
      </c>
      <c r="G138" s="258">
        <f t="shared" si="2"/>
        <v>12874.470860165116</v>
      </c>
      <c r="H138" s="253">
        <f t="shared" si="3"/>
        <v>6094.96418182769</v>
      </c>
      <c r="I138" s="255"/>
      <c r="J138" s="255"/>
      <c r="K138" s="254">
        <f t="shared" si="4"/>
        <v>6779.506678337427</v>
      </c>
      <c r="L138" s="254">
        <f t="shared" si="0"/>
        <v>940521.6525673161</v>
      </c>
    </row>
    <row r="139" spans="1:12" ht="15">
      <c r="A139" s="375">
        <v>39200</v>
      </c>
      <c r="B139" s="376"/>
      <c r="C139" s="376"/>
      <c r="D139" s="376"/>
      <c r="E139" s="376"/>
      <c r="F139" s="254">
        <f t="shared" si="1"/>
        <v>940521.6525673161</v>
      </c>
      <c r="G139" s="258">
        <f t="shared" si="2"/>
        <v>12874.470860165116</v>
      </c>
      <c r="H139" s="253">
        <f t="shared" si="3"/>
        <v>6051.344631728297</v>
      </c>
      <c r="I139" s="255"/>
      <c r="J139" s="255"/>
      <c r="K139" s="254">
        <f t="shared" si="4"/>
        <v>6823.1262284368195</v>
      </c>
      <c r="L139" s="254">
        <f t="shared" si="0"/>
        <v>933698.5263388793</v>
      </c>
    </row>
    <row r="140" spans="1:12" ht="15">
      <c r="A140" s="375">
        <v>39230</v>
      </c>
      <c r="B140" s="376"/>
      <c r="C140" s="376"/>
      <c r="D140" s="376"/>
      <c r="E140" s="376"/>
      <c r="F140" s="254">
        <f t="shared" si="1"/>
        <v>933698.5263388793</v>
      </c>
      <c r="G140" s="258">
        <f t="shared" si="2"/>
        <v>12874.470860165116</v>
      </c>
      <c r="H140" s="253">
        <f t="shared" si="3"/>
        <v>6007.44443213018</v>
      </c>
      <c r="I140" s="255"/>
      <c r="J140" s="255"/>
      <c r="K140" s="254">
        <f t="shared" si="4"/>
        <v>6867.0264280349365</v>
      </c>
      <c r="L140" s="254">
        <f t="shared" si="0"/>
        <v>926831.4999108443</v>
      </c>
    </row>
    <row r="141" spans="1:12" ht="15">
      <c r="A141" s="375">
        <v>39261</v>
      </c>
      <c r="B141" s="376"/>
      <c r="C141" s="376"/>
      <c r="D141" s="376"/>
      <c r="E141" s="376"/>
      <c r="F141" s="254">
        <f t="shared" si="1"/>
        <v>926831.4999108443</v>
      </c>
      <c r="G141" s="258">
        <f t="shared" si="2"/>
        <v>12874.470860165116</v>
      </c>
      <c r="H141" s="253">
        <f t="shared" si="3"/>
        <v>5963.2617773260135</v>
      </c>
      <c r="I141" s="255"/>
      <c r="J141" s="255"/>
      <c r="K141" s="254">
        <f t="shared" si="4"/>
        <v>6911.209082839103</v>
      </c>
      <c r="L141" s="254">
        <f t="shared" si="0"/>
        <v>919920.2908280052</v>
      </c>
    </row>
    <row r="142" spans="1:12" ht="15">
      <c r="A142" s="375">
        <v>39291</v>
      </c>
      <c r="B142" s="376"/>
      <c r="C142" s="376"/>
      <c r="D142" s="376"/>
      <c r="E142" s="376"/>
      <c r="F142" s="254">
        <f t="shared" si="1"/>
        <v>919920.2908280052</v>
      </c>
      <c r="G142" s="258">
        <f t="shared" si="2"/>
        <v>12874.470860165116</v>
      </c>
      <c r="H142" s="253">
        <f t="shared" si="3"/>
        <v>5918.794849990498</v>
      </c>
      <c r="I142" s="255"/>
      <c r="J142" s="255"/>
      <c r="K142" s="254">
        <f t="shared" si="4"/>
        <v>6955.676010174619</v>
      </c>
      <c r="L142" s="254">
        <f t="shared" si="0"/>
        <v>912964.6148178305</v>
      </c>
    </row>
    <row r="143" spans="1:12" ht="15">
      <c r="A143" s="375">
        <v>39322</v>
      </c>
      <c r="B143" s="376"/>
      <c r="C143" s="376"/>
      <c r="D143" s="376"/>
      <c r="E143" s="376"/>
      <c r="F143" s="254">
        <f t="shared" si="1"/>
        <v>912964.6148178305</v>
      </c>
      <c r="G143" s="258">
        <f t="shared" si="2"/>
        <v>12874.470860165116</v>
      </c>
      <c r="H143" s="253">
        <f t="shared" si="3"/>
        <v>5874.041821105606</v>
      </c>
      <c r="I143" s="255"/>
      <c r="J143" s="255"/>
      <c r="K143" s="254">
        <f t="shared" si="4"/>
        <v>7000.429039059511</v>
      </c>
      <c r="L143" s="254">
        <f t="shared" si="0"/>
        <v>905964.185778771</v>
      </c>
    </row>
    <row r="144" spans="1:12" ht="15">
      <c r="A144" s="375">
        <v>39353</v>
      </c>
      <c r="B144" s="376"/>
      <c r="C144" s="376"/>
      <c r="D144" s="376"/>
      <c r="E144" s="376"/>
      <c r="F144" s="254">
        <f t="shared" si="1"/>
        <v>905964.185778771</v>
      </c>
      <c r="G144" s="258">
        <f t="shared" si="2"/>
        <v>12874.470860165116</v>
      </c>
      <c r="H144" s="253">
        <f t="shared" si="3"/>
        <v>5829.000849885354</v>
      </c>
      <c r="I144" s="255"/>
      <c r="J144" s="255"/>
      <c r="K144" s="254">
        <f t="shared" si="4"/>
        <v>7045.470010279762</v>
      </c>
      <c r="L144" s="254">
        <f t="shared" si="0"/>
        <v>898918.7157684912</v>
      </c>
    </row>
    <row r="145" spans="1:12" ht="15">
      <c r="A145" s="375">
        <v>39383</v>
      </c>
      <c r="B145" s="376"/>
      <c r="C145" s="376"/>
      <c r="D145" s="376"/>
      <c r="E145" s="376"/>
      <c r="F145" s="254">
        <f t="shared" si="1"/>
        <v>898918.7157684912</v>
      </c>
      <c r="G145" s="258">
        <f t="shared" si="2"/>
        <v>12874.470860165116</v>
      </c>
      <c r="H145" s="253">
        <f t="shared" si="3"/>
        <v>5783.670083700087</v>
      </c>
      <c r="I145" s="255"/>
      <c r="J145" s="255"/>
      <c r="K145" s="254">
        <f t="shared" si="4"/>
        <v>7090.800776465029</v>
      </c>
      <c r="L145" s="254">
        <f t="shared" si="0"/>
        <v>891827.9149920262</v>
      </c>
    </row>
    <row r="146" spans="1:12" ht="15">
      <c r="A146" s="375">
        <v>39414</v>
      </c>
      <c r="B146" s="376"/>
      <c r="C146" s="376"/>
      <c r="D146" s="376"/>
      <c r="E146" s="376"/>
      <c r="F146" s="254">
        <f t="shared" si="1"/>
        <v>891827.9149920262</v>
      </c>
      <c r="G146" s="258">
        <f t="shared" si="2"/>
        <v>12874.470860165116</v>
      </c>
      <c r="H146" s="253">
        <f t="shared" si="3"/>
        <v>5738.047658000276</v>
      </c>
      <c r="I146" s="255"/>
      <c r="J146" s="255"/>
      <c r="K146" s="254">
        <f t="shared" si="4"/>
        <v>7136.42320216484</v>
      </c>
      <c r="L146" s="254">
        <f t="shared" si="0"/>
        <v>884691.4917898613</v>
      </c>
    </row>
    <row r="147" spans="1:12" ht="15">
      <c r="A147" s="375">
        <v>39444</v>
      </c>
      <c r="B147" s="376"/>
      <c r="C147" s="376"/>
      <c r="D147" s="376"/>
      <c r="E147" s="376"/>
      <c r="F147" s="254">
        <f t="shared" si="1"/>
        <v>884691.4917898613</v>
      </c>
      <c r="G147" s="258">
        <f t="shared" si="2"/>
        <v>12874.470860165116</v>
      </c>
      <c r="H147" s="253">
        <f t="shared" si="3"/>
        <v>5692.1316962398205</v>
      </c>
      <c r="I147" s="255"/>
      <c r="J147" s="255"/>
      <c r="K147" s="254">
        <f t="shared" si="4"/>
        <v>7182.339163925296</v>
      </c>
      <c r="L147" s="254">
        <f t="shared" si="0"/>
        <v>877509.1526259361</v>
      </c>
    </row>
    <row r="148" spans="1:12" ht="15">
      <c r="A148" s="375">
        <v>39475</v>
      </c>
      <c r="B148" s="376"/>
      <c r="C148" s="376"/>
      <c r="D148" s="376"/>
      <c r="E148" s="376"/>
      <c r="F148" s="254">
        <f t="shared" si="1"/>
        <v>877509.1526259361</v>
      </c>
      <c r="G148" s="258">
        <f t="shared" si="2"/>
        <v>12874.470860165116</v>
      </c>
      <c r="H148" s="253">
        <f t="shared" si="3"/>
        <v>5645.920309798868</v>
      </c>
      <c r="I148" s="255"/>
      <c r="J148" s="255"/>
      <c r="K148" s="254">
        <f t="shared" si="4"/>
        <v>7228.550550366248</v>
      </c>
      <c r="L148" s="254">
        <f t="shared" si="0"/>
        <v>870280.6020755698</v>
      </c>
    </row>
    <row r="149" spans="1:12" ht="15">
      <c r="A149" s="375">
        <v>39506</v>
      </c>
      <c r="B149" s="376"/>
      <c r="C149" s="376"/>
      <c r="D149" s="376"/>
      <c r="E149" s="376"/>
      <c r="F149" s="254">
        <f t="shared" si="1"/>
        <v>870280.6020755698</v>
      </c>
      <c r="G149" s="258">
        <f t="shared" si="2"/>
        <v>12874.470860165116</v>
      </c>
      <c r="H149" s="253">
        <f t="shared" si="3"/>
        <v>5599.41159790613</v>
      </c>
      <c r="I149" s="255"/>
      <c r="J149" s="255"/>
      <c r="K149" s="254">
        <f t="shared" si="4"/>
        <v>7275.059262258987</v>
      </c>
      <c r="L149" s="254">
        <f t="shared" si="0"/>
        <v>863005.5428133109</v>
      </c>
    </row>
    <row r="150" spans="1:12" ht="15">
      <c r="A150" s="375">
        <v>39535</v>
      </c>
      <c r="B150" s="376"/>
      <c r="C150" s="376"/>
      <c r="D150" s="376"/>
      <c r="E150" s="376"/>
      <c r="F150" s="254">
        <f t="shared" si="1"/>
        <v>863005.5428133109</v>
      </c>
      <c r="G150" s="258">
        <f t="shared" si="2"/>
        <v>12874.470860165116</v>
      </c>
      <c r="H150" s="253">
        <f t="shared" si="3"/>
        <v>5552.603647560696</v>
      </c>
      <c r="I150" s="255"/>
      <c r="J150" s="255"/>
      <c r="K150" s="254">
        <f t="shared" si="4"/>
        <v>7321.86721260442</v>
      </c>
      <c r="L150" s="254">
        <f t="shared" si="0"/>
        <v>855683.6756007065</v>
      </c>
    </row>
    <row r="151" spans="1:12" ht="15">
      <c r="A151" s="375">
        <v>39566</v>
      </c>
      <c r="B151" s="376"/>
      <c r="C151" s="376"/>
      <c r="D151" s="376"/>
      <c r="E151" s="376"/>
      <c r="F151" s="254">
        <f t="shared" si="1"/>
        <v>855683.6756007065</v>
      </c>
      <c r="G151" s="258">
        <f t="shared" si="2"/>
        <v>12874.470860165116</v>
      </c>
      <c r="H151" s="253">
        <f t="shared" si="3"/>
        <v>5505.494533453353</v>
      </c>
      <c r="I151" s="255"/>
      <c r="J151" s="255"/>
      <c r="K151" s="254">
        <f t="shared" si="4"/>
        <v>7368.976326711763</v>
      </c>
      <c r="L151" s="254">
        <f t="shared" si="0"/>
        <v>848314.6992739948</v>
      </c>
    </row>
    <row r="152" spans="1:12" ht="15">
      <c r="A152" s="375">
        <v>39596</v>
      </c>
      <c r="B152" s="376"/>
      <c r="C152" s="376"/>
      <c r="D152" s="376"/>
      <c r="E152" s="376"/>
      <c r="F152" s="254">
        <f t="shared" si="1"/>
        <v>848314.6992739948</v>
      </c>
      <c r="G152" s="258">
        <f t="shared" si="2"/>
        <v>12874.470860165116</v>
      </c>
      <c r="H152" s="253">
        <f t="shared" si="3"/>
        <v>5458.082317887387</v>
      </c>
      <c r="I152" s="255"/>
      <c r="J152" s="255"/>
      <c r="K152" s="254">
        <f t="shared" si="4"/>
        <v>7416.388542277729</v>
      </c>
      <c r="L152" s="254">
        <f t="shared" si="0"/>
        <v>840898.310731717</v>
      </c>
    </row>
    <row r="153" spans="1:12" ht="15">
      <c r="A153" s="375">
        <v>39627</v>
      </c>
      <c r="B153" s="376"/>
      <c r="C153" s="376"/>
      <c r="D153" s="376"/>
      <c r="E153" s="376"/>
      <c r="F153" s="254">
        <f t="shared" si="1"/>
        <v>840898.310731717</v>
      </c>
      <c r="G153" s="258">
        <f t="shared" si="2"/>
        <v>12874.470860165116</v>
      </c>
      <c r="H153" s="253">
        <f t="shared" si="3"/>
        <v>5410.365050698888</v>
      </c>
      <c r="I153" s="255"/>
      <c r="J153" s="255"/>
      <c r="K153" s="254">
        <f t="shared" si="4"/>
        <v>7464.1058094662285</v>
      </c>
      <c r="L153" s="254">
        <f t="shared" si="0"/>
        <v>833434.2049222508</v>
      </c>
    </row>
    <row r="154" spans="1:12" ht="15">
      <c r="A154" s="375">
        <v>39657</v>
      </c>
      <c r="B154" s="376"/>
      <c r="C154" s="376"/>
      <c r="D154" s="376"/>
      <c r="E154" s="376"/>
      <c r="F154" s="254">
        <f t="shared" si="1"/>
        <v>833434.2049222508</v>
      </c>
      <c r="G154" s="258">
        <f t="shared" si="2"/>
        <v>12874.470860165116</v>
      </c>
      <c r="H154" s="253">
        <f t="shared" si="3"/>
        <v>5362.340769176531</v>
      </c>
      <c r="I154" s="255"/>
      <c r="J154" s="255"/>
      <c r="K154" s="254">
        <f t="shared" si="4"/>
        <v>7512.130090988586</v>
      </c>
      <c r="L154" s="254">
        <f t="shared" si="0"/>
        <v>825922.0748312622</v>
      </c>
    </row>
    <row r="155" spans="1:12" ht="15">
      <c r="A155" s="375">
        <v>39688</v>
      </c>
      <c r="B155" s="376"/>
      <c r="C155" s="376"/>
      <c r="D155" s="376"/>
      <c r="E155" s="376"/>
      <c r="F155" s="254">
        <f t="shared" si="1"/>
        <v>825922.0748312622</v>
      </c>
      <c r="G155" s="258">
        <f t="shared" si="2"/>
        <v>12874.470860165116</v>
      </c>
      <c r="H155" s="253">
        <f t="shared" si="3"/>
        <v>5314.007497980848</v>
      </c>
      <c r="I155" s="255"/>
      <c r="J155" s="255"/>
      <c r="K155" s="254">
        <f t="shared" si="4"/>
        <v>7560.463362184269</v>
      </c>
      <c r="L155" s="254">
        <f t="shared" si="0"/>
        <v>818361.611469078</v>
      </c>
    </row>
    <row r="156" spans="1:12" ht="15">
      <c r="A156" s="375">
        <v>39719</v>
      </c>
      <c r="B156" s="376"/>
      <c r="C156" s="376"/>
      <c r="D156" s="376"/>
      <c r="E156" s="376"/>
      <c r="F156" s="254">
        <f t="shared" si="1"/>
        <v>818361.611469078</v>
      </c>
      <c r="G156" s="258">
        <f t="shared" si="2"/>
        <v>12874.470860165116</v>
      </c>
      <c r="H156" s="253">
        <f t="shared" si="3"/>
        <v>5265.363249062976</v>
      </c>
      <c r="I156" s="255"/>
      <c r="J156" s="255"/>
      <c r="K156" s="254">
        <f t="shared" si="4"/>
        <v>7609.10761110214</v>
      </c>
      <c r="L156" s="254">
        <f t="shared" si="0"/>
        <v>810752.5038579758</v>
      </c>
    </row>
    <row r="157" spans="1:12" ht="15">
      <c r="A157" s="375">
        <v>39749</v>
      </c>
      <c r="B157" s="376"/>
      <c r="C157" s="376"/>
      <c r="D157" s="376"/>
      <c r="E157" s="376"/>
      <c r="F157" s="254">
        <f t="shared" si="1"/>
        <v>810752.5038579758</v>
      </c>
      <c r="G157" s="258">
        <f t="shared" si="2"/>
        <v>12874.470860165116</v>
      </c>
      <c r="H157" s="253">
        <f t="shared" si="3"/>
        <v>5216.406021582889</v>
      </c>
      <c r="I157" s="255"/>
      <c r="J157" s="255"/>
      <c r="K157" s="254">
        <f t="shared" si="4"/>
        <v>7658.064838582228</v>
      </c>
      <c r="L157" s="254">
        <f t="shared" si="0"/>
        <v>803094.4390193936</v>
      </c>
    </row>
    <row r="158" spans="1:12" ht="15">
      <c r="A158" s="375">
        <v>39780</v>
      </c>
      <c r="B158" s="376"/>
      <c r="C158" s="376"/>
      <c r="D158" s="376"/>
      <c r="E158" s="376"/>
      <c r="F158" s="254">
        <f t="shared" si="1"/>
        <v>803094.4390193936</v>
      </c>
      <c r="G158" s="258">
        <f t="shared" si="2"/>
        <v>12874.470860165116</v>
      </c>
      <c r="H158" s="253">
        <f t="shared" si="3"/>
        <v>5167.133801827093</v>
      </c>
      <c r="I158" s="255"/>
      <c r="J158" s="255"/>
      <c r="K158" s="254">
        <f t="shared" si="4"/>
        <v>7707.337058338024</v>
      </c>
      <c r="L158" s="254">
        <f t="shared" si="0"/>
        <v>795387.1019610557</v>
      </c>
    </row>
    <row r="159" spans="1:12" ht="15">
      <c r="A159" s="375">
        <v>39810</v>
      </c>
      <c r="B159" s="376"/>
      <c r="C159" s="376"/>
      <c r="D159" s="376"/>
      <c r="E159" s="376"/>
      <c r="F159" s="254">
        <f t="shared" si="1"/>
        <v>795387.1019610557</v>
      </c>
      <c r="G159" s="258">
        <f t="shared" si="2"/>
        <v>12874.470860165116</v>
      </c>
      <c r="H159" s="253">
        <f t="shared" si="3"/>
        <v>5117.544563125801</v>
      </c>
      <c r="I159" s="255"/>
      <c r="J159" s="255"/>
      <c r="K159" s="254">
        <f t="shared" si="4"/>
        <v>7756.926297039316</v>
      </c>
      <c r="L159" s="254">
        <f t="shared" si="0"/>
        <v>787630.1756640164</v>
      </c>
    </row>
    <row r="160" spans="1:12" ht="15">
      <c r="A160" s="375">
        <v>39841</v>
      </c>
      <c r="B160" s="376"/>
      <c r="C160" s="376"/>
      <c r="D160" s="376"/>
      <c r="E160" s="376"/>
      <c r="F160" s="254">
        <f t="shared" si="1"/>
        <v>787630.1756640164</v>
      </c>
      <c r="G160" s="258">
        <f t="shared" si="2"/>
        <v>12874.470860165116</v>
      </c>
      <c r="H160" s="253">
        <f t="shared" si="3"/>
        <v>5067.636265769573</v>
      </c>
      <c r="I160" s="256">
        <v>2310.83</v>
      </c>
      <c r="J160" s="257">
        <f>H160*I160</f>
        <v>11710445.912028302</v>
      </c>
      <c r="K160" s="254">
        <f t="shared" si="4"/>
        <v>7806.834594395544</v>
      </c>
      <c r="L160" s="254">
        <f t="shared" si="0"/>
        <v>779823.3410696208</v>
      </c>
    </row>
    <row r="161" spans="1:12" ht="15">
      <c r="A161" s="375">
        <v>39872</v>
      </c>
      <c r="B161" s="376"/>
      <c r="C161" s="376"/>
      <c r="D161" s="376"/>
      <c r="E161" s="376"/>
      <c r="F161" s="254">
        <f t="shared" si="1"/>
        <v>779823.3410696208</v>
      </c>
      <c r="G161" s="258">
        <f t="shared" si="2"/>
        <v>12874.470860165116</v>
      </c>
      <c r="H161" s="253">
        <f t="shared" si="3"/>
        <v>5017.406856925415</v>
      </c>
      <c r="I161" s="256">
        <v>2555.89</v>
      </c>
      <c r="J161" s="257">
        <f aca="true" t="shared" si="5" ref="J161:J207">H161*I161</f>
        <v>12823940.011547098</v>
      </c>
      <c r="K161" s="254">
        <f t="shared" si="4"/>
        <v>7857.064003239701</v>
      </c>
      <c r="L161" s="254">
        <f t="shared" si="0"/>
        <v>771966.2770663811</v>
      </c>
    </row>
    <row r="162" spans="1:12" ht="15">
      <c r="A162" s="375">
        <v>39900</v>
      </c>
      <c r="B162" s="376"/>
      <c r="C162" s="376"/>
      <c r="D162" s="376"/>
      <c r="E162" s="376"/>
      <c r="F162" s="254">
        <f t="shared" si="1"/>
        <v>771966.2770663811</v>
      </c>
      <c r="G162" s="258">
        <f t="shared" si="2"/>
        <v>12874.470860165116</v>
      </c>
      <c r="H162" s="253">
        <f t="shared" si="3"/>
        <v>4966.854270552346</v>
      </c>
      <c r="I162" s="256">
        <v>2485.56</v>
      </c>
      <c r="J162" s="257">
        <f t="shared" si="5"/>
        <v>12345414.300714089</v>
      </c>
      <c r="K162" s="254">
        <f t="shared" si="4"/>
        <v>7907.61658961277</v>
      </c>
      <c r="L162" s="254">
        <f t="shared" si="0"/>
        <v>764058.6604767683</v>
      </c>
    </row>
    <row r="163" spans="1:12" ht="15">
      <c r="A163" s="375">
        <v>39931</v>
      </c>
      <c r="B163" s="376"/>
      <c r="C163" s="376"/>
      <c r="D163" s="376"/>
      <c r="E163" s="376"/>
      <c r="F163" s="254">
        <f t="shared" si="1"/>
        <v>764058.6604767683</v>
      </c>
      <c r="G163" s="258">
        <f t="shared" si="2"/>
        <v>12874.470860165116</v>
      </c>
      <c r="H163" s="253">
        <f t="shared" si="3"/>
        <v>4915.976427316415</v>
      </c>
      <c r="I163" s="256">
        <v>2325.02</v>
      </c>
      <c r="J163" s="257">
        <f t="shared" si="5"/>
        <v>11429743.51303921</v>
      </c>
      <c r="K163" s="254">
        <f t="shared" si="4"/>
        <v>7958.494432848702</v>
      </c>
      <c r="L163" s="254">
        <f t="shared" si="0"/>
        <v>756100.1660439196</v>
      </c>
    </row>
    <row r="164" spans="1:12" ht="15">
      <c r="A164" s="375">
        <v>39961</v>
      </c>
      <c r="B164" s="376"/>
      <c r="C164" s="376"/>
      <c r="D164" s="376"/>
      <c r="E164" s="376"/>
      <c r="F164" s="254">
        <f t="shared" si="1"/>
        <v>756100.1660439196</v>
      </c>
      <c r="G164" s="258">
        <f t="shared" si="2"/>
        <v>12874.470860165116</v>
      </c>
      <c r="H164" s="253">
        <f t="shared" si="3"/>
        <v>4864.771234505172</v>
      </c>
      <c r="I164" s="256">
        <v>2208.89</v>
      </c>
      <c r="J164" s="257">
        <f t="shared" si="5"/>
        <v>10745744.53218613</v>
      </c>
      <c r="K164" s="254">
        <f t="shared" si="4"/>
        <v>8009.699625659944</v>
      </c>
      <c r="L164" s="254">
        <f t="shared" si="0"/>
        <v>748090.4664182597</v>
      </c>
    </row>
    <row r="165" spans="1:12" ht="15">
      <c r="A165" s="375">
        <v>39992</v>
      </c>
      <c r="B165" s="376"/>
      <c r="C165" s="376"/>
      <c r="D165" s="376"/>
      <c r="E165" s="376"/>
      <c r="F165" s="254">
        <f t="shared" si="1"/>
        <v>748090.4664182597</v>
      </c>
      <c r="G165" s="258">
        <f t="shared" si="2"/>
        <v>12874.470860165116</v>
      </c>
      <c r="H165" s="253">
        <f t="shared" si="3"/>
        <v>4813.236585941592</v>
      </c>
      <c r="I165" s="256">
        <v>2158.67</v>
      </c>
      <c r="J165" s="257">
        <f t="shared" si="5"/>
        <v>10390189.420974538</v>
      </c>
      <c r="K165" s="254">
        <f t="shared" si="4"/>
        <v>8061.234274223524</v>
      </c>
      <c r="L165" s="254">
        <f t="shared" si="0"/>
        <v>740029.2321440361</v>
      </c>
    </row>
    <row r="166" spans="1:12" ht="15">
      <c r="A166" s="375">
        <v>40022</v>
      </c>
      <c r="B166" s="376"/>
      <c r="C166" s="376"/>
      <c r="D166" s="376"/>
      <c r="E166" s="376"/>
      <c r="F166" s="254">
        <f t="shared" si="1"/>
        <v>740029.2321440361</v>
      </c>
      <c r="G166" s="258">
        <f t="shared" si="2"/>
        <v>12874.470860165116</v>
      </c>
      <c r="H166" s="253">
        <f t="shared" si="3"/>
        <v>4761.370361897447</v>
      </c>
      <c r="I166" s="256">
        <v>1982.43</v>
      </c>
      <c r="J166" s="257">
        <f t="shared" si="5"/>
        <v>9439083.446536357</v>
      </c>
      <c r="K166" s="254">
        <f t="shared" si="4"/>
        <v>8113.1004982676695</v>
      </c>
      <c r="L166" s="254">
        <f t="shared" si="0"/>
        <v>731916.1316457684</v>
      </c>
    </row>
    <row r="167" spans="1:12" ht="15">
      <c r="A167" s="375">
        <v>40053</v>
      </c>
      <c r="B167" s="376"/>
      <c r="C167" s="376"/>
      <c r="D167" s="376"/>
      <c r="E167" s="376"/>
      <c r="F167" s="254">
        <f t="shared" si="1"/>
        <v>731916.1316457684</v>
      </c>
      <c r="G167" s="258">
        <f t="shared" si="2"/>
        <v>12874.470860165116</v>
      </c>
      <c r="H167" s="253">
        <f t="shared" si="3"/>
        <v>4709.170429006109</v>
      </c>
      <c r="I167" s="256">
        <v>2043.65</v>
      </c>
      <c r="J167" s="257">
        <f t="shared" si="5"/>
        <v>9623896.147238335</v>
      </c>
      <c r="K167" s="254">
        <f t="shared" si="4"/>
        <v>8165.3004311590075</v>
      </c>
      <c r="L167" s="254">
        <f t="shared" si="0"/>
        <v>723750.8312146094</v>
      </c>
    </row>
    <row r="168" spans="1:12" ht="15">
      <c r="A168" s="375">
        <v>40084</v>
      </c>
      <c r="B168" s="376"/>
      <c r="C168" s="376"/>
      <c r="D168" s="376"/>
      <c r="E168" s="376"/>
      <c r="F168" s="254">
        <f t="shared" si="1"/>
        <v>723750.8312146094</v>
      </c>
      <c r="G168" s="258">
        <f t="shared" si="2"/>
        <v>12874.470860165116</v>
      </c>
      <c r="H168" s="253">
        <f t="shared" si="3"/>
        <v>4656.634640174808</v>
      </c>
      <c r="I168" s="256">
        <v>1926.59</v>
      </c>
      <c r="J168" s="257">
        <f t="shared" si="5"/>
        <v>8971425.731414383</v>
      </c>
      <c r="K168" s="254">
        <f t="shared" si="4"/>
        <v>8217.83621999031</v>
      </c>
      <c r="L168" s="254">
        <f t="shared" si="0"/>
        <v>715532.9949946192</v>
      </c>
    </row>
    <row r="169" spans="1:12" ht="15">
      <c r="A169" s="375">
        <v>40114</v>
      </c>
      <c r="B169" s="376"/>
      <c r="C169" s="376"/>
      <c r="D169" s="376"/>
      <c r="E169" s="376"/>
      <c r="F169" s="254">
        <f t="shared" si="1"/>
        <v>715532.9949946192</v>
      </c>
      <c r="G169" s="258">
        <f t="shared" si="2"/>
        <v>12874.470860165116</v>
      </c>
      <c r="H169" s="253">
        <f t="shared" si="3"/>
        <v>4603.760834496314</v>
      </c>
      <c r="I169" s="256">
        <v>1977.26</v>
      </c>
      <c r="J169" s="257">
        <f t="shared" si="5"/>
        <v>9102832.147616182</v>
      </c>
      <c r="K169" s="254">
        <f t="shared" si="4"/>
        <v>8270.710025668803</v>
      </c>
      <c r="L169" s="254">
        <f t="shared" si="0"/>
        <v>707262.2849689503</v>
      </c>
    </row>
    <row r="170" spans="1:12" ht="15">
      <c r="A170" s="375">
        <v>40145</v>
      </c>
      <c r="B170" s="376"/>
      <c r="C170" s="376"/>
      <c r="D170" s="376"/>
      <c r="E170" s="376"/>
      <c r="F170" s="254">
        <f t="shared" si="1"/>
        <v>707262.2849689503</v>
      </c>
      <c r="G170" s="258">
        <f t="shared" si="2"/>
        <v>12874.470860165116</v>
      </c>
      <c r="H170" s="253">
        <f t="shared" si="3"/>
        <v>4550.546837160053</v>
      </c>
      <c r="I170" s="256">
        <v>1997.47</v>
      </c>
      <c r="J170" s="257">
        <f t="shared" si="5"/>
        <v>9089580.79082209</v>
      </c>
      <c r="K170" s="254">
        <f t="shared" si="4"/>
        <v>8323.924023005064</v>
      </c>
      <c r="L170" s="254">
        <f t="shared" si="0"/>
        <v>698938.3609459453</v>
      </c>
    </row>
    <row r="171" spans="1:12" ht="15">
      <c r="A171" s="375">
        <v>40175</v>
      </c>
      <c r="B171" s="376"/>
      <c r="C171" s="376"/>
      <c r="D171" s="376"/>
      <c r="E171" s="376"/>
      <c r="F171" s="254">
        <f t="shared" si="1"/>
        <v>698938.3609459453</v>
      </c>
      <c r="G171" s="258">
        <f t="shared" si="2"/>
        <v>12874.470860165116</v>
      </c>
      <c r="H171" s="253">
        <f t="shared" si="3"/>
        <v>4496.990459362657</v>
      </c>
      <c r="I171" s="256">
        <v>2043.41</v>
      </c>
      <c r="J171" s="257">
        <f t="shared" si="5"/>
        <v>9189195.274566248</v>
      </c>
      <c r="K171" s="254">
        <f t="shared" si="4"/>
        <v>8377.480400802458</v>
      </c>
      <c r="L171" s="254">
        <f t="shared" si="0"/>
        <v>690560.8805451428</v>
      </c>
    </row>
    <row r="172" spans="1:12" ht="15">
      <c r="A172" s="375">
        <v>40206</v>
      </c>
      <c r="B172" s="376"/>
      <c r="C172" s="376"/>
      <c r="D172" s="376"/>
      <c r="E172" s="376"/>
      <c r="F172" s="254">
        <f t="shared" si="1"/>
        <v>690560.8805451428</v>
      </c>
      <c r="G172" s="258">
        <f t="shared" si="2"/>
        <v>12874.470860165116</v>
      </c>
      <c r="H172" s="253">
        <f t="shared" si="3"/>
        <v>4443.089498217931</v>
      </c>
      <c r="I172" s="256">
        <v>1988.05</v>
      </c>
      <c r="J172" s="257">
        <f t="shared" si="5"/>
        <v>8833084.076932156</v>
      </c>
      <c r="K172" s="254">
        <f t="shared" si="4"/>
        <v>8431.381361947186</v>
      </c>
      <c r="L172" s="254">
        <f t="shared" si="0"/>
        <v>682129.4991831956</v>
      </c>
    </row>
    <row r="173" spans="1:12" ht="15">
      <c r="A173" s="375">
        <v>40237</v>
      </c>
      <c r="B173" s="376"/>
      <c r="C173" s="376"/>
      <c r="D173" s="376"/>
      <c r="E173" s="376"/>
      <c r="F173" s="254">
        <f t="shared" si="1"/>
        <v>682129.4991831956</v>
      </c>
      <c r="G173" s="258">
        <f t="shared" si="2"/>
        <v>12874.470860165116</v>
      </c>
      <c r="H173" s="253">
        <f t="shared" si="3"/>
        <v>4388.841736666241</v>
      </c>
      <c r="I173" s="256">
        <v>1932.32</v>
      </c>
      <c r="J173" s="257">
        <f t="shared" si="5"/>
        <v>8480646.66459491</v>
      </c>
      <c r="K173" s="254">
        <f t="shared" si="4"/>
        <v>8485.629123498875</v>
      </c>
      <c r="L173" s="254">
        <f t="shared" si="0"/>
        <v>673643.8700596967</v>
      </c>
    </row>
    <row r="174" spans="1:12" ht="15">
      <c r="A174" s="375">
        <v>40265</v>
      </c>
      <c r="B174" s="376"/>
      <c r="C174" s="376"/>
      <c r="D174" s="376"/>
      <c r="E174" s="376"/>
      <c r="F174" s="254">
        <f t="shared" si="1"/>
        <v>673643.8700596967</v>
      </c>
      <c r="G174" s="258">
        <f t="shared" si="2"/>
        <v>12874.470860165116</v>
      </c>
      <c r="H174" s="253">
        <f t="shared" si="3"/>
        <v>4334.244943383327</v>
      </c>
      <c r="I174" s="256">
        <v>1933.4</v>
      </c>
      <c r="J174" s="257">
        <f t="shared" si="5"/>
        <v>8379829.173537325</v>
      </c>
      <c r="K174" s="254">
        <f t="shared" si="4"/>
        <v>8540.22591678179</v>
      </c>
      <c r="L174" s="254">
        <f t="shared" si="0"/>
        <v>665103.6441429149</v>
      </c>
    </row>
    <row r="175" spans="1:12" ht="15">
      <c r="A175" s="375">
        <v>40296</v>
      </c>
      <c r="B175" s="376"/>
      <c r="C175" s="376"/>
      <c r="D175" s="376"/>
      <c r="E175" s="376"/>
      <c r="F175" s="254">
        <f t="shared" si="1"/>
        <v>665103.6441429149</v>
      </c>
      <c r="G175" s="258">
        <f t="shared" si="2"/>
        <v>12874.470860165116</v>
      </c>
      <c r="H175" s="253">
        <f t="shared" si="3"/>
        <v>4279.296872688521</v>
      </c>
      <c r="I175" s="256">
        <v>1961.82</v>
      </c>
      <c r="J175" s="257">
        <f t="shared" si="5"/>
        <v>8395210.190777794</v>
      </c>
      <c r="K175" s="254">
        <f t="shared" si="4"/>
        <v>8595.173987476595</v>
      </c>
      <c r="L175" s="254">
        <f t="shared" si="0"/>
        <v>656508.4701554383</v>
      </c>
    </row>
    <row r="176" spans="1:12" ht="15">
      <c r="A176" s="375">
        <v>40326</v>
      </c>
      <c r="B176" s="376"/>
      <c r="C176" s="376"/>
      <c r="D176" s="376"/>
      <c r="E176" s="376"/>
      <c r="F176" s="254">
        <f t="shared" si="1"/>
        <v>656508.4701554383</v>
      </c>
      <c r="G176" s="258">
        <f t="shared" si="2"/>
        <v>12874.470860165116</v>
      </c>
      <c r="H176" s="253">
        <f t="shared" si="3"/>
        <v>4223.995264452378</v>
      </c>
      <c r="I176" s="256">
        <v>1966.8</v>
      </c>
      <c r="J176" s="257">
        <f t="shared" si="5"/>
        <v>8307753.886124938</v>
      </c>
      <c r="K176" s="254">
        <f t="shared" si="4"/>
        <v>8650.475595712738</v>
      </c>
      <c r="L176" s="254">
        <f t="shared" si="0"/>
        <v>647857.9945597255</v>
      </c>
    </row>
    <row r="177" spans="1:12" ht="15">
      <c r="A177" s="375">
        <v>40357</v>
      </c>
      <c r="B177" s="376"/>
      <c r="C177" s="376"/>
      <c r="D177" s="376"/>
      <c r="E177" s="376"/>
      <c r="F177" s="254">
        <f t="shared" si="1"/>
        <v>647857.9945597255</v>
      </c>
      <c r="G177" s="258">
        <f t="shared" si="2"/>
        <v>12874.470860165116</v>
      </c>
      <c r="H177" s="253">
        <f t="shared" si="3"/>
        <v>4168.337844003712</v>
      </c>
      <c r="I177" s="256">
        <v>1900.36</v>
      </c>
      <c r="J177" s="257">
        <f t="shared" si="5"/>
        <v>7921342.505230894</v>
      </c>
      <c r="K177" s="254">
        <f t="shared" si="4"/>
        <v>8706.133016161404</v>
      </c>
      <c r="L177" s="254">
        <f t="shared" si="0"/>
        <v>639151.8615435641</v>
      </c>
    </row>
    <row r="178" spans="1:12" ht="15">
      <c r="A178" s="375">
        <v>40387</v>
      </c>
      <c r="B178" s="376"/>
      <c r="C178" s="376"/>
      <c r="D178" s="376"/>
      <c r="E178" s="376"/>
      <c r="F178" s="254">
        <f t="shared" si="1"/>
        <v>639151.8615435641</v>
      </c>
      <c r="G178" s="258">
        <f t="shared" si="2"/>
        <v>12874.470860165116</v>
      </c>
      <c r="H178" s="253">
        <f t="shared" si="3"/>
        <v>4112.322322036035</v>
      </c>
      <c r="I178" s="256">
        <v>1852.83</v>
      </c>
      <c r="J178" s="257">
        <f t="shared" si="5"/>
        <v>7619434.167938027</v>
      </c>
      <c r="K178" s="254">
        <f t="shared" si="4"/>
        <v>8762.14853812908</v>
      </c>
      <c r="L178" s="254">
        <f t="shared" si="0"/>
        <v>630389.7130054351</v>
      </c>
    </row>
    <row r="179" spans="1:12" ht="15">
      <c r="A179" s="375">
        <v>40418</v>
      </c>
      <c r="B179" s="376"/>
      <c r="C179" s="376"/>
      <c r="D179" s="376"/>
      <c r="E179" s="376"/>
      <c r="F179" s="254">
        <f t="shared" si="1"/>
        <v>630389.7130054351</v>
      </c>
      <c r="G179" s="258">
        <f t="shared" si="2"/>
        <v>12874.470860165116</v>
      </c>
      <c r="H179" s="253">
        <f t="shared" si="3"/>
        <v>4055.9463945133903</v>
      </c>
      <c r="I179" s="256">
        <v>1817.68</v>
      </c>
      <c r="J179" s="257">
        <f t="shared" si="5"/>
        <v>7372412.6423790995</v>
      </c>
      <c r="K179" s="254">
        <f t="shared" si="4"/>
        <v>8818.524465651726</v>
      </c>
      <c r="L179" s="254">
        <f t="shared" si="0"/>
        <v>621571.1885397834</v>
      </c>
    </row>
    <row r="180" spans="1:12" ht="15">
      <c r="A180" s="375">
        <v>40449</v>
      </c>
      <c r="B180" s="376"/>
      <c r="C180" s="376"/>
      <c r="D180" s="376"/>
      <c r="E180" s="376"/>
      <c r="F180" s="254">
        <f t="shared" si="1"/>
        <v>621571.1885397834</v>
      </c>
      <c r="G180" s="258">
        <f t="shared" si="2"/>
        <v>12874.470860165116</v>
      </c>
      <c r="H180" s="253">
        <f t="shared" si="3"/>
        <v>3999.207742575585</v>
      </c>
      <c r="I180" s="256">
        <v>1802.15</v>
      </c>
      <c r="J180" s="257">
        <f t="shared" si="5"/>
        <v>7207172.233282591</v>
      </c>
      <c r="K180" s="254">
        <f t="shared" si="4"/>
        <v>8875.263117589531</v>
      </c>
      <c r="L180" s="254">
        <f t="shared" si="0"/>
        <v>612695.9254221938</v>
      </c>
    </row>
    <row r="181" spans="1:12" ht="15">
      <c r="A181" s="375">
        <v>40479</v>
      </c>
      <c r="B181" s="376"/>
      <c r="C181" s="376"/>
      <c r="D181" s="376"/>
      <c r="E181" s="376"/>
      <c r="F181" s="254">
        <f t="shared" si="1"/>
        <v>612695.9254221938</v>
      </c>
      <c r="G181" s="258">
        <f t="shared" si="2"/>
        <v>12874.470860165116</v>
      </c>
      <c r="H181" s="253">
        <f t="shared" si="3"/>
        <v>3942.1040324428113</v>
      </c>
      <c r="I181" s="256">
        <v>1846.41</v>
      </c>
      <c r="J181" s="257">
        <f t="shared" si="5"/>
        <v>7278740.306542732</v>
      </c>
      <c r="K181" s="254">
        <f t="shared" si="4"/>
        <v>8932.366827722304</v>
      </c>
      <c r="L181" s="254">
        <f t="shared" si="0"/>
        <v>603763.5585944715</v>
      </c>
    </row>
    <row r="182" spans="1:12" ht="15">
      <c r="A182" s="375">
        <v>40510</v>
      </c>
      <c r="B182" s="376"/>
      <c r="C182" s="376"/>
      <c r="D182" s="376"/>
      <c r="E182" s="376"/>
      <c r="F182" s="254">
        <f t="shared" si="1"/>
        <v>603763.5585944715</v>
      </c>
      <c r="G182" s="258">
        <f t="shared" si="2"/>
        <v>12874.470860165116</v>
      </c>
      <c r="H182" s="253">
        <f t="shared" si="3"/>
        <v>3884.6329153196502</v>
      </c>
      <c r="I182" s="256">
        <v>1906.69</v>
      </c>
      <c r="J182" s="257">
        <f t="shared" si="5"/>
        <v>7406790.733310824</v>
      </c>
      <c r="K182" s="254">
        <f t="shared" si="4"/>
        <v>8989.837944845465</v>
      </c>
      <c r="L182" s="254">
        <f t="shared" si="0"/>
        <v>594773.7206496261</v>
      </c>
    </row>
    <row r="183" spans="1:12" ht="15">
      <c r="A183" s="375">
        <v>40540</v>
      </c>
      <c r="B183" s="376"/>
      <c r="C183" s="376"/>
      <c r="D183" s="376"/>
      <c r="E183" s="376"/>
      <c r="F183" s="254">
        <f t="shared" si="1"/>
        <v>594773.7206496261</v>
      </c>
      <c r="G183" s="258">
        <f t="shared" si="2"/>
        <v>12874.470860165116</v>
      </c>
      <c r="H183" s="253">
        <f t="shared" si="3"/>
        <v>3826.7920272984634</v>
      </c>
      <c r="I183" s="256">
        <v>1964.57</v>
      </c>
      <c r="J183" s="257">
        <f t="shared" si="5"/>
        <v>7518000.813069742</v>
      </c>
      <c r="K183" s="254">
        <f t="shared" si="4"/>
        <v>9047.678832866653</v>
      </c>
      <c r="L183" s="254">
        <f t="shared" si="0"/>
        <v>585726.0418167595</v>
      </c>
    </row>
    <row r="184" spans="1:12" ht="15">
      <c r="A184" s="375">
        <v>40571</v>
      </c>
      <c r="B184" s="376"/>
      <c r="C184" s="376"/>
      <c r="D184" s="376"/>
      <c r="E184" s="376"/>
      <c r="F184" s="254">
        <f t="shared" si="1"/>
        <v>585726.0418167595</v>
      </c>
      <c r="G184" s="258">
        <f t="shared" si="2"/>
        <v>12874.470860165116</v>
      </c>
      <c r="H184" s="253">
        <f t="shared" si="3"/>
        <v>3768.5789892621588</v>
      </c>
      <c r="I184" s="256">
        <v>1858.7</v>
      </c>
      <c r="J184" s="257">
        <f t="shared" si="5"/>
        <v>7004657.767341575</v>
      </c>
      <c r="K184" s="254">
        <f t="shared" si="4"/>
        <v>9105.891870902957</v>
      </c>
      <c r="L184" s="254">
        <f t="shared" si="0"/>
        <v>576620.1499458565</v>
      </c>
    </row>
    <row r="185" spans="1:12" ht="15">
      <c r="A185" s="375">
        <v>40602</v>
      </c>
      <c r="B185" s="376"/>
      <c r="C185" s="376"/>
      <c r="D185" s="376"/>
      <c r="E185" s="376"/>
      <c r="F185" s="254">
        <f t="shared" si="1"/>
        <v>576620.1499458565</v>
      </c>
      <c r="G185" s="258">
        <f t="shared" si="2"/>
        <v>12874.470860165116</v>
      </c>
      <c r="H185" s="253">
        <f t="shared" si="3"/>
        <v>3709.9914067863338</v>
      </c>
      <c r="I185" s="256">
        <v>1895.56</v>
      </c>
      <c r="J185" s="257">
        <f t="shared" si="5"/>
        <v>7032511.311047902</v>
      </c>
      <c r="K185" s="254">
        <f t="shared" si="4"/>
        <v>9164.479453378783</v>
      </c>
      <c r="L185" s="254">
        <f t="shared" si="0"/>
        <v>567455.6704924777</v>
      </c>
    </row>
    <row r="186" spans="1:12" ht="15">
      <c r="A186" s="375">
        <v>40630</v>
      </c>
      <c r="B186" s="376"/>
      <c r="C186" s="376"/>
      <c r="D186" s="376"/>
      <c r="E186" s="376"/>
      <c r="F186" s="254">
        <f t="shared" si="1"/>
        <v>567455.6704924777</v>
      </c>
      <c r="G186" s="258">
        <f t="shared" si="2"/>
        <v>12874.470860165116</v>
      </c>
      <c r="H186" s="253">
        <f t="shared" si="3"/>
        <v>3651.026870040787</v>
      </c>
      <c r="I186" s="256">
        <v>1871.37</v>
      </c>
      <c r="J186" s="257">
        <f t="shared" si="5"/>
        <v>6832422.153788227</v>
      </c>
      <c r="K186" s="254">
        <f t="shared" si="4"/>
        <v>9223.44399012433</v>
      </c>
      <c r="L186" s="254">
        <f t="shared" si="0"/>
        <v>558232.2265023534</v>
      </c>
    </row>
    <row r="187" spans="1:12" ht="15">
      <c r="A187" s="375">
        <v>40661</v>
      </c>
      <c r="B187" s="376"/>
      <c r="C187" s="376"/>
      <c r="D187" s="376"/>
      <c r="E187" s="376"/>
      <c r="F187" s="254">
        <f t="shared" si="1"/>
        <v>558232.2265023534</v>
      </c>
      <c r="G187" s="258">
        <f t="shared" si="2"/>
        <v>12874.470860165116</v>
      </c>
      <c r="H187" s="253">
        <f t="shared" si="3"/>
        <v>3591.682953690397</v>
      </c>
      <c r="I187" s="256">
        <v>1784.11</v>
      </c>
      <c r="J187" s="257">
        <f t="shared" si="5"/>
        <v>6407957.474508574</v>
      </c>
      <c r="K187" s="254">
        <f t="shared" si="4"/>
        <v>9282.78790647472</v>
      </c>
      <c r="L187" s="254">
        <f t="shared" si="0"/>
        <v>548949.4385958788</v>
      </c>
    </row>
    <row r="188" spans="1:12" ht="15">
      <c r="A188" s="375">
        <v>40691</v>
      </c>
      <c r="B188" s="376"/>
      <c r="C188" s="376"/>
      <c r="D188" s="376"/>
      <c r="E188" s="376"/>
      <c r="F188" s="254">
        <f t="shared" si="1"/>
        <v>548949.4385958788</v>
      </c>
      <c r="G188" s="258">
        <f t="shared" si="2"/>
        <v>12874.470860165116</v>
      </c>
      <c r="H188" s="253">
        <f t="shared" si="3"/>
        <v>3531.9572167953634</v>
      </c>
      <c r="I188" s="256">
        <v>1817.34</v>
      </c>
      <c r="J188" s="257">
        <f t="shared" si="5"/>
        <v>6418767.128370886</v>
      </c>
      <c r="K188" s="254">
        <f t="shared" si="4"/>
        <v>9342.513643369753</v>
      </c>
      <c r="L188" s="254">
        <f t="shared" si="0"/>
        <v>539606.924952509</v>
      </c>
    </row>
    <row r="189" spans="1:12" ht="15">
      <c r="A189" s="375">
        <v>40722</v>
      </c>
      <c r="B189" s="376"/>
      <c r="C189" s="376"/>
      <c r="D189" s="376"/>
      <c r="E189" s="376"/>
      <c r="F189" s="254">
        <f t="shared" si="1"/>
        <v>539606.924952509</v>
      </c>
      <c r="G189" s="258">
        <f t="shared" si="2"/>
        <v>12874.470860165116</v>
      </c>
      <c r="H189" s="253">
        <f t="shared" si="3"/>
        <v>3471.847202710804</v>
      </c>
      <c r="I189" s="256">
        <v>1787.8</v>
      </c>
      <c r="J189" s="257">
        <f t="shared" si="5"/>
        <v>6206968.429006375</v>
      </c>
      <c r="K189" s="254">
        <f t="shared" si="4"/>
        <v>9402.623657454313</v>
      </c>
      <c r="L189" s="254">
        <f t="shared" si="0"/>
        <v>530204.3012950547</v>
      </c>
    </row>
    <row r="190" spans="1:12" ht="15">
      <c r="A190" s="375">
        <v>40752</v>
      </c>
      <c r="B190" s="376"/>
      <c r="C190" s="376"/>
      <c r="D190" s="376"/>
      <c r="E190" s="376"/>
      <c r="F190" s="254">
        <f t="shared" si="1"/>
        <v>530204.3012950547</v>
      </c>
      <c r="G190" s="258">
        <f t="shared" si="2"/>
        <v>12874.470860165116</v>
      </c>
      <c r="H190" s="253">
        <f t="shared" si="3"/>
        <v>3411.350438985713</v>
      </c>
      <c r="I190" s="256">
        <v>1764.89</v>
      </c>
      <c r="J190" s="257">
        <f t="shared" si="5"/>
        <v>6020658.276261495</v>
      </c>
      <c r="K190" s="254">
        <f t="shared" si="4"/>
        <v>9463.120421179403</v>
      </c>
      <c r="L190" s="254">
        <f t="shared" si="0"/>
        <v>520741.18087387533</v>
      </c>
    </row>
    <row r="191" spans="1:12" ht="15">
      <c r="A191" s="375">
        <v>40783</v>
      </c>
      <c r="B191" s="376"/>
      <c r="C191" s="376"/>
      <c r="D191" s="376"/>
      <c r="E191" s="376"/>
      <c r="F191" s="254">
        <f t="shared" si="1"/>
        <v>520741.18087387533</v>
      </c>
      <c r="G191" s="258">
        <f t="shared" si="2"/>
        <v>12874.470860165116</v>
      </c>
      <c r="H191" s="253">
        <f t="shared" si="3"/>
        <v>3350.464437261256</v>
      </c>
      <c r="I191" s="256">
        <v>1794.02</v>
      </c>
      <c r="J191" s="257">
        <f t="shared" si="5"/>
        <v>6010800.209735438</v>
      </c>
      <c r="K191" s="254">
        <f t="shared" si="4"/>
        <v>9524.00642290386</v>
      </c>
      <c r="L191" s="254">
        <f t="shared" si="0"/>
        <v>511217.1744509715</v>
      </c>
    </row>
    <row r="192" spans="1:12" ht="15">
      <c r="A192" s="375">
        <v>40814</v>
      </c>
      <c r="B192" s="376"/>
      <c r="C192" s="376"/>
      <c r="D192" s="376"/>
      <c r="E192" s="376"/>
      <c r="F192" s="254">
        <f t="shared" si="1"/>
        <v>511217.1744509715</v>
      </c>
      <c r="G192" s="258">
        <f t="shared" si="2"/>
        <v>12874.470860165116</v>
      </c>
      <c r="H192" s="253">
        <f t="shared" si="3"/>
        <v>3289.1866931684267</v>
      </c>
      <c r="I192" s="256">
        <v>1887.38</v>
      </c>
      <c r="J192" s="257">
        <f t="shared" si="5"/>
        <v>6207945.180952226</v>
      </c>
      <c r="K192" s="254">
        <f t="shared" si="4"/>
        <v>9585.28416699669</v>
      </c>
      <c r="L192" s="254">
        <f t="shared" si="0"/>
        <v>501631.89028397476</v>
      </c>
    </row>
    <row r="193" spans="1:12" ht="15">
      <c r="A193" s="375">
        <v>40844</v>
      </c>
      <c r="B193" s="376"/>
      <c r="C193" s="376"/>
      <c r="D193" s="376"/>
      <c r="E193" s="376"/>
      <c r="F193" s="254">
        <f t="shared" si="1"/>
        <v>501631.89028397476</v>
      </c>
      <c r="G193" s="258">
        <f t="shared" si="2"/>
        <v>12874.470860165116</v>
      </c>
      <c r="H193" s="253">
        <f t="shared" si="3"/>
        <v>3227.514686225031</v>
      </c>
      <c r="I193" s="256">
        <v>1862.84</v>
      </c>
      <c r="J193" s="257">
        <f t="shared" si="5"/>
        <v>6012343.458087436</v>
      </c>
      <c r="K193" s="254">
        <f t="shared" si="4"/>
        <v>9646.956173940085</v>
      </c>
      <c r="L193" s="254">
        <f t="shared" si="0"/>
        <v>491984.93411003466</v>
      </c>
    </row>
    <row r="194" spans="1:12" ht="15">
      <c r="A194" s="375">
        <v>40875</v>
      </c>
      <c r="B194" s="376"/>
      <c r="C194" s="376"/>
      <c r="D194" s="376"/>
      <c r="E194" s="376"/>
      <c r="F194" s="254">
        <f t="shared" si="1"/>
        <v>491984.93411003466</v>
      </c>
      <c r="G194" s="258">
        <f t="shared" si="2"/>
        <v>12874.470860165116</v>
      </c>
      <c r="H194" s="253">
        <f t="shared" si="3"/>
        <v>3165.4458797320167</v>
      </c>
      <c r="I194" s="256">
        <v>1948.48</v>
      </c>
      <c r="J194" s="257">
        <f t="shared" si="5"/>
        <v>6167807.98774024</v>
      </c>
      <c r="K194" s="254">
        <f aca="true" t="shared" si="6" ref="K194:K237">G194-H194</f>
        <v>9709.0249804331</v>
      </c>
      <c r="L194" s="254">
        <f aca="true" t="shared" si="7" ref="L194:L237">F194-K194</f>
        <v>482275.90912960155</v>
      </c>
    </row>
    <row r="195" spans="1:12" ht="15">
      <c r="A195" s="375">
        <v>40905</v>
      </c>
      <c r="B195" s="376"/>
      <c r="C195" s="376"/>
      <c r="D195" s="376"/>
      <c r="E195" s="376"/>
      <c r="F195" s="254">
        <f aca="true" t="shared" si="8" ref="F195:F237">L194</f>
        <v>482275.90912960155</v>
      </c>
      <c r="G195" s="258">
        <f aca="true" t="shared" si="9" ref="G195:G237">-$F$126</f>
        <v>12874.470860165116</v>
      </c>
      <c r="H195" s="253">
        <f aca="true" t="shared" si="10" ref="H195:H237">+F195*$H$124</f>
        <v>3102.9777206691347</v>
      </c>
      <c r="I195" s="256">
        <v>1920.16</v>
      </c>
      <c r="J195" s="257">
        <f t="shared" si="5"/>
        <v>5958213.700120046</v>
      </c>
      <c r="K195" s="254">
        <f t="shared" si="6"/>
        <v>9771.493139495982</v>
      </c>
      <c r="L195" s="254">
        <f t="shared" si="7"/>
        <v>472504.4159901056</v>
      </c>
    </row>
    <row r="196" spans="1:12" ht="15">
      <c r="A196" s="375">
        <v>40936</v>
      </c>
      <c r="B196" s="376"/>
      <c r="C196" s="376"/>
      <c r="D196" s="376"/>
      <c r="E196" s="376"/>
      <c r="F196" s="254">
        <f t="shared" si="8"/>
        <v>472504.4159901056</v>
      </c>
      <c r="G196" s="258">
        <f t="shared" si="9"/>
        <v>12874.470860165116</v>
      </c>
      <c r="H196" s="253">
        <f t="shared" si="10"/>
        <v>3040.107639589926</v>
      </c>
      <c r="I196" s="256">
        <v>1810.55</v>
      </c>
      <c r="J196" s="257">
        <f t="shared" si="5"/>
        <v>5504266.88685954</v>
      </c>
      <c r="K196" s="254">
        <f t="shared" si="6"/>
        <v>9834.363220575191</v>
      </c>
      <c r="L196" s="254">
        <f t="shared" si="7"/>
        <v>462670.0527695304</v>
      </c>
    </row>
    <row r="197" spans="1:12" ht="15">
      <c r="A197" s="375">
        <v>40967</v>
      </c>
      <c r="B197" s="376"/>
      <c r="C197" s="376"/>
      <c r="D197" s="376"/>
      <c r="E197" s="376"/>
      <c r="F197" s="254">
        <f t="shared" si="8"/>
        <v>462670.0527695304</v>
      </c>
      <c r="G197" s="258">
        <f t="shared" si="9"/>
        <v>12874.470860165116</v>
      </c>
      <c r="H197" s="253">
        <f t="shared" si="10"/>
        <v>2976.8330505160343</v>
      </c>
      <c r="I197" s="256">
        <v>1777.27</v>
      </c>
      <c r="J197" s="257">
        <f t="shared" si="5"/>
        <v>5290636.075690632</v>
      </c>
      <c r="K197" s="254">
        <f t="shared" si="6"/>
        <v>9897.637809649083</v>
      </c>
      <c r="L197" s="254">
        <f t="shared" si="7"/>
        <v>452772.4149598813</v>
      </c>
    </row>
    <row r="198" spans="1:12" ht="15">
      <c r="A198" s="375">
        <v>40996</v>
      </c>
      <c r="B198" s="376"/>
      <c r="C198" s="376"/>
      <c r="D198" s="376"/>
      <c r="E198" s="376"/>
      <c r="F198" s="254">
        <f t="shared" si="8"/>
        <v>452772.4149598813</v>
      </c>
      <c r="G198" s="258">
        <f t="shared" si="9"/>
        <v>12874.470860165116</v>
      </c>
      <c r="H198" s="253">
        <f t="shared" si="10"/>
        <v>2913.1513508308435</v>
      </c>
      <c r="I198" s="256">
        <v>1762.93</v>
      </c>
      <c r="J198" s="257">
        <f t="shared" si="5"/>
        <v>5135681.9109202195</v>
      </c>
      <c r="K198" s="254">
        <f t="shared" si="6"/>
        <v>9961.319509334273</v>
      </c>
      <c r="L198" s="254">
        <f t="shared" si="7"/>
        <v>442811.095450547</v>
      </c>
    </row>
    <row r="199" spans="1:12" ht="15">
      <c r="A199" s="375">
        <v>41027</v>
      </c>
      <c r="B199" s="376"/>
      <c r="C199" s="376"/>
      <c r="D199" s="376"/>
      <c r="E199" s="376"/>
      <c r="F199" s="254">
        <f t="shared" si="8"/>
        <v>442811.095450547</v>
      </c>
      <c r="G199" s="258">
        <f t="shared" si="9"/>
        <v>12874.470860165116</v>
      </c>
      <c r="H199" s="253">
        <f t="shared" si="10"/>
        <v>2849.0599211724225</v>
      </c>
      <c r="I199" s="256">
        <v>1761.2</v>
      </c>
      <c r="J199" s="257">
        <f t="shared" si="5"/>
        <v>5017764.333168871</v>
      </c>
      <c r="K199" s="254">
        <f t="shared" si="6"/>
        <v>10025.410938992694</v>
      </c>
      <c r="L199" s="254">
        <f t="shared" si="7"/>
        <v>432785.6845115543</v>
      </c>
    </row>
    <row r="200" spans="1:12" ht="15">
      <c r="A200" s="375">
        <v>41057</v>
      </c>
      <c r="B200" s="376"/>
      <c r="C200" s="376"/>
      <c r="D200" s="376"/>
      <c r="E200" s="376"/>
      <c r="F200" s="254">
        <f t="shared" si="8"/>
        <v>432785.6845115543</v>
      </c>
      <c r="G200" s="258">
        <f t="shared" si="9"/>
        <v>12874.470860165116</v>
      </c>
      <c r="H200" s="253">
        <f t="shared" si="10"/>
        <v>2784.5561253257856</v>
      </c>
      <c r="I200" s="256">
        <v>1840.69</v>
      </c>
      <c r="J200" s="257">
        <f t="shared" si="5"/>
        <v>5125504.61432592</v>
      </c>
      <c r="K200" s="254">
        <f t="shared" si="6"/>
        <v>10089.91473483933</v>
      </c>
      <c r="L200" s="254">
        <f t="shared" si="7"/>
        <v>422695.76977671497</v>
      </c>
    </row>
    <row r="201" spans="1:12" ht="15">
      <c r="A201" s="375">
        <v>41088</v>
      </c>
      <c r="B201" s="376"/>
      <c r="C201" s="376"/>
      <c r="D201" s="376"/>
      <c r="E201" s="376"/>
      <c r="F201" s="254">
        <f t="shared" si="8"/>
        <v>422695.76977671497</v>
      </c>
      <c r="G201" s="258">
        <f t="shared" si="9"/>
        <v>12874.470860165116</v>
      </c>
      <c r="H201" s="253">
        <f t="shared" si="10"/>
        <v>2719.6373101144623</v>
      </c>
      <c r="I201" s="256">
        <v>1796.18</v>
      </c>
      <c r="J201" s="257">
        <f t="shared" si="5"/>
        <v>4884958.143681395</v>
      </c>
      <c r="K201" s="254">
        <f t="shared" si="6"/>
        <v>10154.833550050655</v>
      </c>
      <c r="L201" s="254">
        <f t="shared" si="7"/>
        <v>412540.9362266643</v>
      </c>
    </row>
    <row r="202" spans="1:12" ht="15">
      <c r="A202" s="375">
        <v>41118</v>
      </c>
      <c r="B202" s="376"/>
      <c r="C202" s="376"/>
      <c r="D202" s="376"/>
      <c r="E202" s="376"/>
      <c r="F202" s="254">
        <f t="shared" si="8"/>
        <v>412540.9362266643</v>
      </c>
      <c r="G202" s="258">
        <f t="shared" si="9"/>
        <v>12874.470860165116</v>
      </c>
      <c r="H202" s="253">
        <f t="shared" si="10"/>
        <v>2654.300805291363</v>
      </c>
      <c r="I202" s="256">
        <v>1791.12</v>
      </c>
      <c r="J202" s="257">
        <f t="shared" si="5"/>
        <v>4754171.258373465</v>
      </c>
      <c r="K202" s="254">
        <f t="shared" si="6"/>
        <v>10220.170054873754</v>
      </c>
      <c r="L202" s="254">
        <f t="shared" si="7"/>
        <v>402320.76617179054</v>
      </c>
    </row>
    <row r="203" spans="1:12" ht="15">
      <c r="A203" s="375">
        <v>41149</v>
      </c>
      <c r="B203" s="376"/>
      <c r="C203" s="376"/>
      <c r="D203" s="376"/>
      <c r="E203" s="376"/>
      <c r="F203" s="254">
        <f t="shared" si="8"/>
        <v>402320.76617179054</v>
      </c>
      <c r="G203" s="258">
        <f t="shared" si="9"/>
        <v>12874.470860165116</v>
      </c>
      <c r="H203" s="253">
        <f t="shared" si="10"/>
        <v>2588.5439234289497</v>
      </c>
      <c r="I203" s="256">
        <v>1821.44</v>
      </c>
      <c r="J203" s="257">
        <f t="shared" si="5"/>
        <v>4714877.443890426</v>
      </c>
      <c r="K203" s="254">
        <f t="shared" si="6"/>
        <v>10285.926936736167</v>
      </c>
      <c r="L203" s="254">
        <f t="shared" si="7"/>
        <v>392034.8392350544</v>
      </c>
    </row>
    <row r="204" spans="1:12" ht="15">
      <c r="A204" s="375">
        <v>41180</v>
      </c>
      <c r="B204" s="376"/>
      <c r="C204" s="376"/>
      <c r="D204" s="376"/>
      <c r="E204" s="376"/>
      <c r="F204" s="254">
        <f t="shared" si="8"/>
        <v>392034.8392350544</v>
      </c>
      <c r="G204" s="258">
        <f t="shared" si="9"/>
        <v>12874.470860165116</v>
      </c>
      <c r="H204" s="253">
        <f t="shared" si="10"/>
        <v>2522.3639598086943</v>
      </c>
      <c r="I204" s="256">
        <v>1798.08</v>
      </c>
      <c r="J204" s="257">
        <f t="shared" si="5"/>
        <v>4535412.188852817</v>
      </c>
      <c r="K204" s="254">
        <f t="shared" si="6"/>
        <v>10352.106900356423</v>
      </c>
      <c r="L204" s="254">
        <f t="shared" si="7"/>
        <v>381682.73233469797</v>
      </c>
    </row>
    <row r="205" spans="1:12" ht="15">
      <c r="A205" s="375">
        <v>41210</v>
      </c>
      <c r="B205" s="376"/>
      <c r="C205" s="376"/>
      <c r="D205" s="376"/>
      <c r="E205" s="376"/>
      <c r="F205" s="254">
        <f t="shared" si="8"/>
        <v>381682.73233469797</v>
      </c>
      <c r="G205" s="258">
        <f t="shared" si="9"/>
        <v>12874.470860165116</v>
      </c>
      <c r="H205" s="253">
        <f t="shared" si="10"/>
        <v>2455.7581923098264</v>
      </c>
      <c r="I205" s="256">
        <v>1823.18</v>
      </c>
      <c r="J205" s="257">
        <f t="shared" si="5"/>
        <v>4477289.221055429</v>
      </c>
      <c r="K205" s="254">
        <f t="shared" si="6"/>
        <v>10418.71266785529</v>
      </c>
      <c r="L205" s="254">
        <f t="shared" si="7"/>
        <v>371264.01966684265</v>
      </c>
    </row>
    <row r="206" spans="1:12" ht="15">
      <c r="A206" s="375">
        <v>41241</v>
      </c>
      <c r="B206" s="376"/>
      <c r="C206" s="376"/>
      <c r="D206" s="376"/>
      <c r="E206" s="376"/>
      <c r="F206" s="254">
        <f t="shared" si="8"/>
        <v>371264.01966684265</v>
      </c>
      <c r="G206" s="258">
        <f t="shared" si="9"/>
        <v>12874.470860165116</v>
      </c>
      <c r="H206" s="253">
        <f t="shared" si="10"/>
        <v>2388.7238812973715</v>
      </c>
      <c r="I206" s="256">
        <v>1823.54</v>
      </c>
      <c r="J206" s="257">
        <f t="shared" si="5"/>
        <v>4355933.546501009</v>
      </c>
      <c r="K206" s="254">
        <f t="shared" si="6"/>
        <v>10485.746978867744</v>
      </c>
      <c r="L206" s="254">
        <f t="shared" si="7"/>
        <v>360778.2726879749</v>
      </c>
    </row>
    <row r="207" spans="1:12" ht="15">
      <c r="A207" s="375">
        <v>41271</v>
      </c>
      <c r="B207" s="376"/>
      <c r="C207" s="376"/>
      <c r="D207" s="376"/>
      <c r="E207" s="376"/>
      <c r="F207" s="254">
        <f t="shared" si="8"/>
        <v>360778.2726879749</v>
      </c>
      <c r="G207" s="258">
        <f t="shared" si="9"/>
        <v>12874.470860165116</v>
      </c>
      <c r="H207" s="253">
        <f t="shared" si="10"/>
        <v>2321.258269509459</v>
      </c>
      <c r="I207" s="256">
        <v>1771.54</v>
      </c>
      <c r="J207" s="257">
        <f t="shared" si="5"/>
        <v>4112201.8747667866</v>
      </c>
      <c r="K207" s="254">
        <f t="shared" si="6"/>
        <v>10553.212590655658</v>
      </c>
      <c r="L207" s="254">
        <f t="shared" si="7"/>
        <v>350225.06009731925</v>
      </c>
    </row>
    <row r="208" spans="1:12" ht="15">
      <c r="A208" s="375">
        <v>41302</v>
      </c>
      <c r="B208" s="376"/>
      <c r="C208" s="376"/>
      <c r="D208" s="376"/>
      <c r="E208" s="376"/>
      <c r="F208" s="254">
        <f t="shared" si="8"/>
        <v>350225.06009731925</v>
      </c>
      <c r="G208" s="258">
        <f t="shared" si="9"/>
        <v>12874.470860165116</v>
      </c>
      <c r="H208" s="253">
        <f t="shared" si="10"/>
        <v>2253.358581943913</v>
      </c>
      <c r="I208" s="255"/>
      <c r="J208" s="255"/>
      <c r="K208" s="254">
        <f t="shared" si="6"/>
        <v>10621.112278221204</v>
      </c>
      <c r="L208" s="254">
        <f t="shared" si="7"/>
        <v>339603.947819098</v>
      </c>
    </row>
    <row r="209" spans="1:12" ht="15">
      <c r="A209" s="375">
        <v>41333</v>
      </c>
      <c r="B209" s="376"/>
      <c r="C209" s="376"/>
      <c r="D209" s="376"/>
      <c r="E209" s="376"/>
      <c r="F209" s="254">
        <f t="shared" si="8"/>
        <v>339603.947819098</v>
      </c>
      <c r="G209" s="258">
        <f t="shared" si="9"/>
        <v>12874.470860165116</v>
      </c>
      <c r="H209" s="253">
        <f t="shared" si="10"/>
        <v>2185.0220257441106</v>
      </c>
      <c r="I209" s="255"/>
      <c r="J209" s="255"/>
      <c r="K209" s="254">
        <f t="shared" si="6"/>
        <v>10689.448834421006</v>
      </c>
      <c r="L209" s="254">
        <f t="shared" si="7"/>
        <v>328914.498984677</v>
      </c>
    </row>
    <row r="210" spans="1:12" ht="15">
      <c r="A210" s="375">
        <v>41361</v>
      </c>
      <c r="B210" s="376"/>
      <c r="C210" s="376"/>
      <c r="D210" s="376"/>
      <c r="E210" s="376"/>
      <c r="F210" s="254">
        <f t="shared" si="8"/>
        <v>328914.498984677</v>
      </c>
      <c r="G210" s="258">
        <f t="shared" si="9"/>
        <v>12874.470860165116</v>
      </c>
      <c r="H210" s="253">
        <f t="shared" si="10"/>
        <v>2116.2457900841046</v>
      </c>
      <c r="I210" s="255"/>
      <c r="J210" s="255"/>
      <c r="K210" s="254">
        <f t="shared" si="6"/>
        <v>10758.225070081011</v>
      </c>
      <c r="L210" s="254">
        <f t="shared" si="7"/>
        <v>318156.273914596</v>
      </c>
    </row>
    <row r="211" spans="1:12" ht="15">
      <c r="A211" s="375">
        <v>41392</v>
      </c>
      <c r="B211" s="376"/>
      <c r="C211" s="376"/>
      <c r="D211" s="376"/>
      <c r="E211" s="376"/>
      <c r="F211" s="254">
        <f t="shared" si="8"/>
        <v>318156.273914596</v>
      </c>
      <c r="G211" s="258">
        <f t="shared" si="9"/>
        <v>12874.470860165116</v>
      </c>
      <c r="H211" s="253">
        <f t="shared" si="10"/>
        <v>2047.0270460530096</v>
      </c>
      <c r="I211" s="255"/>
      <c r="J211" s="255"/>
      <c r="K211" s="254">
        <f t="shared" si="6"/>
        <v>10827.443814112106</v>
      </c>
      <c r="L211" s="254">
        <f t="shared" si="7"/>
        <v>307328.8301004839</v>
      </c>
    </row>
    <row r="212" spans="1:12" ht="15">
      <c r="A212" s="375">
        <v>41422</v>
      </c>
      <c r="B212" s="376"/>
      <c r="C212" s="376"/>
      <c r="D212" s="376"/>
      <c r="E212" s="376"/>
      <c r="F212" s="254">
        <f t="shared" si="8"/>
        <v>307328.8301004839</v>
      </c>
      <c r="G212" s="258">
        <f t="shared" si="9"/>
        <v>12874.470860165116</v>
      </c>
      <c r="H212" s="253">
        <f t="shared" si="10"/>
        <v>1977.362946538642</v>
      </c>
      <c r="I212" s="255"/>
      <c r="J212" s="255"/>
      <c r="K212" s="254">
        <f t="shared" si="6"/>
        <v>10897.107913626474</v>
      </c>
      <c r="L212" s="254">
        <f t="shared" si="7"/>
        <v>296431.7221868574</v>
      </c>
    </row>
    <row r="213" spans="1:12" ht="15">
      <c r="A213" s="375">
        <v>41453</v>
      </c>
      <c r="B213" s="376"/>
      <c r="C213" s="376"/>
      <c r="D213" s="376"/>
      <c r="E213" s="376"/>
      <c r="F213" s="254">
        <f t="shared" si="8"/>
        <v>296431.7221868574</v>
      </c>
      <c r="G213" s="258">
        <f t="shared" si="9"/>
        <v>12874.470860165116</v>
      </c>
      <c r="H213" s="253">
        <f t="shared" si="10"/>
        <v>1907.2506261104127</v>
      </c>
      <c r="I213" s="255"/>
      <c r="J213" s="255"/>
      <c r="K213" s="254">
        <f t="shared" si="6"/>
        <v>10967.220234054705</v>
      </c>
      <c r="L213" s="254">
        <f t="shared" si="7"/>
        <v>285464.5019528027</v>
      </c>
    </row>
    <row r="214" spans="1:12" ht="15">
      <c r="A214" s="375">
        <v>41483</v>
      </c>
      <c r="B214" s="376"/>
      <c r="C214" s="376"/>
      <c r="D214" s="376"/>
      <c r="E214" s="376"/>
      <c r="F214" s="254">
        <f t="shared" si="8"/>
        <v>285464.5019528027</v>
      </c>
      <c r="G214" s="258">
        <f t="shared" si="9"/>
        <v>12874.470860165116</v>
      </c>
      <c r="H214" s="253">
        <f t="shared" si="10"/>
        <v>1836.6872009014655</v>
      </c>
      <c r="I214" s="255"/>
      <c r="J214" s="255"/>
      <c r="K214" s="254">
        <f t="shared" si="6"/>
        <v>11037.78365926365</v>
      </c>
      <c r="L214" s="254">
        <f t="shared" si="7"/>
        <v>274426.7182935391</v>
      </c>
    </row>
    <row r="215" spans="1:12" ht="15">
      <c r="A215" s="375">
        <v>41514</v>
      </c>
      <c r="B215" s="376"/>
      <c r="C215" s="376"/>
      <c r="D215" s="376"/>
      <c r="E215" s="376"/>
      <c r="F215" s="254">
        <f t="shared" si="8"/>
        <v>274426.7182935391</v>
      </c>
      <c r="G215" s="258">
        <f t="shared" si="9"/>
        <v>12874.470860165116</v>
      </c>
      <c r="H215" s="253">
        <f t="shared" si="10"/>
        <v>1765.6697684900596</v>
      </c>
      <c r="I215" s="255"/>
      <c r="J215" s="255"/>
      <c r="K215" s="254">
        <f t="shared" si="6"/>
        <v>11108.801091675057</v>
      </c>
      <c r="L215" s="254">
        <f t="shared" si="7"/>
        <v>263317.917201864</v>
      </c>
    </row>
    <row r="216" spans="1:12" ht="15">
      <c r="A216" s="375">
        <v>41545</v>
      </c>
      <c r="B216" s="376"/>
      <c r="C216" s="376"/>
      <c r="D216" s="376"/>
      <c r="E216" s="376"/>
      <c r="F216" s="254">
        <f t="shared" si="8"/>
        <v>263317.917201864</v>
      </c>
      <c r="G216" s="258">
        <f t="shared" si="9"/>
        <v>12874.470860165116</v>
      </c>
      <c r="H216" s="253">
        <f t="shared" si="10"/>
        <v>1694.1954077801831</v>
      </c>
      <c r="I216" s="255"/>
      <c r="J216" s="255"/>
      <c r="K216" s="254">
        <f t="shared" si="6"/>
        <v>11180.275452384933</v>
      </c>
      <c r="L216" s="254">
        <f t="shared" si="7"/>
        <v>252137.64174947908</v>
      </c>
    </row>
    <row r="217" spans="1:12" ht="15">
      <c r="A217" s="375">
        <v>41575</v>
      </c>
      <c r="B217" s="376"/>
      <c r="C217" s="376"/>
      <c r="D217" s="376"/>
      <c r="E217" s="376"/>
      <c r="F217" s="254">
        <f t="shared" si="8"/>
        <v>252137.64174947908</v>
      </c>
      <c r="G217" s="258">
        <f t="shared" si="9"/>
        <v>12874.470860165116</v>
      </c>
      <c r="H217" s="253">
        <f t="shared" si="10"/>
        <v>1622.2611788814063</v>
      </c>
      <c r="I217" s="255"/>
      <c r="J217" s="255"/>
      <c r="K217" s="254">
        <f t="shared" si="6"/>
        <v>11252.20968128371</v>
      </c>
      <c r="L217" s="254">
        <f t="shared" si="7"/>
        <v>240885.43206819537</v>
      </c>
    </row>
    <row r="218" spans="1:12" ht="15">
      <c r="A218" s="375">
        <v>41606</v>
      </c>
      <c r="B218" s="376"/>
      <c r="C218" s="376"/>
      <c r="D218" s="376"/>
      <c r="E218" s="376"/>
      <c r="F218" s="254">
        <f t="shared" si="8"/>
        <v>240885.43206819537</v>
      </c>
      <c r="G218" s="258">
        <f t="shared" si="9"/>
        <v>12874.470860165116</v>
      </c>
      <c r="H218" s="253">
        <f t="shared" si="10"/>
        <v>1549.864122987955</v>
      </c>
      <c r="I218" s="255"/>
      <c r="J218" s="255"/>
      <c r="K218" s="254">
        <f t="shared" si="6"/>
        <v>11324.60673717716</v>
      </c>
      <c r="L218" s="254">
        <f t="shared" si="7"/>
        <v>229560.82533101822</v>
      </c>
    </row>
    <row r="219" spans="1:12" ht="15">
      <c r="A219" s="375">
        <v>41636</v>
      </c>
      <c r="B219" s="376"/>
      <c r="C219" s="376"/>
      <c r="D219" s="376"/>
      <c r="E219" s="376"/>
      <c r="F219" s="254">
        <f t="shared" si="8"/>
        <v>229560.82533101822</v>
      </c>
      <c r="G219" s="258">
        <f t="shared" si="9"/>
        <v>12874.470860165116</v>
      </c>
      <c r="H219" s="253">
        <f t="shared" si="10"/>
        <v>1477.0012622570093</v>
      </c>
      <c r="I219" s="255"/>
      <c r="J219" s="255"/>
      <c r="K219" s="254">
        <f t="shared" si="6"/>
        <v>11397.469597908108</v>
      </c>
      <c r="L219" s="254">
        <f t="shared" si="7"/>
        <v>218163.3557331101</v>
      </c>
    </row>
    <row r="220" spans="1:12" ht="15">
      <c r="A220" s="375">
        <v>41667</v>
      </c>
      <c r="B220" s="376"/>
      <c r="C220" s="376"/>
      <c r="D220" s="376"/>
      <c r="E220" s="376"/>
      <c r="F220" s="254">
        <f t="shared" si="8"/>
        <v>218163.3557331101</v>
      </c>
      <c r="G220" s="258">
        <f t="shared" si="9"/>
        <v>12874.470860165116</v>
      </c>
      <c r="H220" s="253">
        <f t="shared" si="10"/>
        <v>1403.66959968622</v>
      </c>
      <c r="I220" s="255"/>
      <c r="J220" s="255"/>
      <c r="K220" s="254">
        <f t="shared" si="6"/>
        <v>11470.801260478896</v>
      </c>
      <c r="L220" s="254">
        <f t="shared" si="7"/>
        <v>206692.5544726312</v>
      </c>
    </row>
    <row r="221" spans="1:12" ht="15">
      <c r="A221" s="375">
        <v>41698</v>
      </c>
      <c r="B221" s="376"/>
      <c r="C221" s="376"/>
      <c r="D221" s="376"/>
      <c r="E221" s="376"/>
      <c r="F221" s="254">
        <f t="shared" si="8"/>
        <v>206692.5544726312</v>
      </c>
      <c r="G221" s="258">
        <f t="shared" si="9"/>
        <v>12874.470860165116</v>
      </c>
      <c r="H221" s="253">
        <f t="shared" si="10"/>
        <v>1329.8661189904333</v>
      </c>
      <c r="I221" s="255"/>
      <c r="J221" s="255"/>
      <c r="K221" s="254">
        <f t="shared" si="6"/>
        <v>11544.604741174684</v>
      </c>
      <c r="L221" s="254">
        <f t="shared" si="7"/>
        <v>195147.94973145652</v>
      </c>
    </row>
    <row r="222" spans="1:12" ht="15">
      <c r="A222" s="375">
        <v>41726</v>
      </c>
      <c r="B222" s="376"/>
      <c r="C222" s="376"/>
      <c r="D222" s="376"/>
      <c r="E222" s="376"/>
      <c r="F222" s="254">
        <f t="shared" si="8"/>
        <v>195147.94973145652</v>
      </c>
      <c r="G222" s="258">
        <f t="shared" si="9"/>
        <v>12874.470860165116</v>
      </c>
      <c r="H222" s="253">
        <f t="shared" si="10"/>
        <v>1255.587784477627</v>
      </c>
      <c r="I222" s="255"/>
      <c r="J222" s="255"/>
      <c r="K222" s="254">
        <f t="shared" si="6"/>
        <v>11618.883075687489</v>
      </c>
      <c r="L222" s="254">
        <f t="shared" si="7"/>
        <v>183529.06665576904</v>
      </c>
    </row>
    <row r="223" spans="1:12" ht="15">
      <c r="A223" s="375">
        <v>41757</v>
      </c>
      <c r="B223" s="376"/>
      <c r="C223" s="376"/>
      <c r="D223" s="376"/>
      <c r="E223" s="376"/>
      <c r="F223" s="254">
        <f t="shared" si="8"/>
        <v>183529.06665576904</v>
      </c>
      <c r="G223" s="258">
        <f t="shared" si="9"/>
        <v>12874.470860165116</v>
      </c>
      <c r="H223" s="253">
        <f t="shared" si="10"/>
        <v>1180.8315409240445</v>
      </c>
      <c r="I223" s="255"/>
      <c r="J223" s="255"/>
      <c r="K223" s="254">
        <f t="shared" si="6"/>
        <v>11693.639319241072</v>
      </c>
      <c r="L223" s="254">
        <f t="shared" si="7"/>
        <v>171835.42733652797</v>
      </c>
    </row>
    <row r="224" spans="1:12" ht="15">
      <c r="A224" s="375">
        <v>41787</v>
      </c>
      <c r="B224" s="376"/>
      <c r="C224" s="376"/>
      <c r="D224" s="376"/>
      <c r="E224" s="376"/>
      <c r="F224" s="254">
        <f t="shared" si="8"/>
        <v>171835.42733652797</v>
      </c>
      <c r="G224" s="258">
        <f t="shared" si="9"/>
        <v>12874.470860165116</v>
      </c>
      <c r="H224" s="253">
        <f t="shared" si="10"/>
        <v>1105.5943134485274</v>
      </c>
      <c r="I224" s="255"/>
      <c r="J224" s="255"/>
      <c r="K224" s="254">
        <f t="shared" si="6"/>
        <v>11768.876546716589</v>
      </c>
      <c r="L224" s="254">
        <f t="shared" si="7"/>
        <v>160066.5507898114</v>
      </c>
    </row>
    <row r="225" spans="1:12" ht="15">
      <c r="A225" s="375">
        <v>41818</v>
      </c>
      <c r="B225" s="376"/>
      <c r="C225" s="376"/>
      <c r="D225" s="376"/>
      <c r="E225" s="376"/>
      <c r="F225" s="254">
        <f t="shared" si="8"/>
        <v>160066.5507898114</v>
      </c>
      <c r="G225" s="258">
        <f t="shared" si="9"/>
        <v>12874.470860165116</v>
      </c>
      <c r="H225" s="253">
        <f t="shared" si="10"/>
        <v>1029.8730073860397</v>
      </c>
      <c r="I225" s="255"/>
      <c r="J225" s="255"/>
      <c r="K225" s="254">
        <f t="shared" si="6"/>
        <v>11844.597852779076</v>
      </c>
      <c r="L225" s="254">
        <f t="shared" si="7"/>
        <v>148221.9529370323</v>
      </c>
    </row>
    <row r="226" spans="1:12" ht="15">
      <c r="A226" s="375">
        <v>41848</v>
      </c>
      <c r="B226" s="376"/>
      <c r="C226" s="376"/>
      <c r="D226" s="376"/>
      <c r="E226" s="376"/>
      <c r="F226" s="254">
        <f t="shared" si="8"/>
        <v>148221.9529370323</v>
      </c>
      <c r="G226" s="258">
        <f t="shared" si="9"/>
        <v>12874.470860165116</v>
      </c>
      <c r="H226" s="253">
        <f t="shared" si="10"/>
        <v>953.6645081603772</v>
      </c>
      <c r="I226" s="255"/>
      <c r="J226" s="255"/>
      <c r="K226" s="254">
        <f t="shared" si="6"/>
        <v>11920.80635200474</v>
      </c>
      <c r="L226" s="254">
        <f t="shared" si="7"/>
        <v>136301.14658502757</v>
      </c>
    </row>
    <row r="227" spans="1:12" ht="15">
      <c r="A227" s="375">
        <v>41879</v>
      </c>
      <c r="B227" s="376"/>
      <c r="C227" s="376"/>
      <c r="D227" s="376"/>
      <c r="E227" s="376"/>
      <c r="F227" s="254">
        <f t="shared" si="8"/>
        <v>136301.14658502757</v>
      </c>
      <c r="G227" s="258">
        <f t="shared" si="9"/>
        <v>12874.470860165116</v>
      </c>
      <c r="H227" s="253">
        <f t="shared" si="10"/>
        <v>876.9656811560586</v>
      </c>
      <c r="I227" s="255"/>
      <c r="J227" s="255"/>
      <c r="K227" s="254">
        <f t="shared" si="6"/>
        <v>11997.505179009058</v>
      </c>
      <c r="L227" s="254">
        <f t="shared" si="7"/>
        <v>124303.64140601852</v>
      </c>
    </row>
    <row r="228" spans="1:12" ht="15">
      <c r="A228" s="375">
        <v>41910</v>
      </c>
      <c r="B228" s="376"/>
      <c r="C228" s="376"/>
      <c r="D228" s="376"/>
      <c r="E228" s="376"/>
      <c r="F228" s="254">
        <f t="shared" si="8"/>
        <v>124303.64140601852</v>
      </c>
      <c r="G228" s="258">
        <f t="shared" si="9"/>
        <v>12874.470860165116</v>
      </c>
      <c r="H228" s="253">
        <f t="shared" si="10"/>
        <v>799.7733715893922</v>
      </c>
      <c r="I228" s="255"/>
      <c r="J228" s="255"/>
      <c r="K228" s="254">
        <f t="shared" si="6"/>
        <v>12074.697488575724</v>
      </c>
      <c r="L228" s="254">
        <f t="shared" si="7"/>
        <v>112228.9439174428</v>
      </c>
    </row>
    <row r="229" spans="1:12" ht="15">
      <c r="A229" s="375">
        <v>41940</v>
      </c>
      <c r="B229" s="376"/>
      <c r="C229" s="376"/>
      <c r="D229" s="376"/>
      <c r="E229" s="376"/>
      <c r="F229" s="254">
        <f t="shared" si="8"/>
        <v>112228.9439174428</v>
      </c>
      <c r="G229" s="258">
        <f t="shared" si="9"/>
        <v>12874.470860165116</v>
      </c>
      <c r="H229" s="253">
        <f t="shared" si="10"/>
        <v>722.0844043787133</v>
      </c>
      <c r="I229" s="255"/>
      <c r="J229" s="255"/>
      <c r="K229" s="254">
        <f t="shared" si="6"/>
        <v>12152.386455786404</v>
      </c>
      <c r="L229" s="254">
        <f t="shared" si="7"/>
        <v>100076.5574616564</v>
      </c>
    </row>
    <row r="230" spans="1:12" ht="15">
      <c r="A230" s="375">
        <v>41971</v>
      </c>
      <c r="B230" s="376"/>
      <c r="C230" s="376"/>
      <c r="D230" s="376"/>
      <c r="E230" s="376"/>
      <c r="F230" s="254">
        <f t="shared" si="8"/>
        <v>100076.5574616564</v>
      </c>
      <c r="G230" s="258">
        <f t="shared" si="9"/>
        <v>12874.470860165116</v>
      </c>
      <c r="H230" s="253">
        <f t="shared" si="10"/>
        <v>643.8955840137858</v>
      </c>
      <c r="I230" s="255"/>
      <c r="J230" s="255"/>
      <c r="K230" s="254">
        <f t="shared" si="6"/>
        <v>12230.57527615133</v>
      </c>
      <c r="L230" s="254">
        <f t="shared" si="7"/>
        <v>87845.98218550507</v>
      </c>
    </row>
    <row r="231" spans="1:12" ht="15">
      <c r="A231" s="375">
        <v>42001</v>
      </c>
      <c r="B231" s="376"/>
      <c r="C231" s="376"/>
      <c r="D231" s="376"/>
      <c r="E231" s="376"/>
      <c r="F231" s="254">
        <f t="shared" si="8"/>
        <v>87845.98218550507</v>
      </c>
      <c r="G231" s="258">
        <f t="shared" si="9"/>
        <v>12874.470860165116</v>
      </c>
      <c r="H231" s="253">
        <f t="shared" si="10"/>
        <v>565.2036944243646</v>
      </c>
      <c r="I231" s="255"/>
      <c r="J231" s="255"/>
      <c r="K231" s="254">
        <f t="shared" si="6"/>
        <v>12309.267165740752</v>
      </c>
      <c r="L231" s="254">
        <f t="shared" si="7"/>
        <v>75536.71501976432</v>
      </c>
    </row>
    <row r="232" spans="1:12" ht="15">
      <c r="A232" s="375">
        <v>42032</v>
      </c>
      <c r="B232" s="376"/>
      <c r="C232" s="376"/>
      <c r="D232" s="376"/>
      <c r="E232" s="376"/>
      <c r="F232" s="254">
        <f t="shared" si="8"/>
        <v>75536.71501976432</v>
      </c>
      <c r="G232" s="258">
        <f t="shared" si="9"/>
        <v>12874.470860165116</v>
      </c>
      <c r="H232" s="253">
        <f t="shared" si="10"/>
        <v>486.005498847912</v>
      </c>
      <c r="I232" s="255"/>
      <c r="J232" s="255"/>
      <c r="K232" s="254">
        <f t="shared" si="6"/>
        <v>12388.465361317205</v>
      </c>
      <c r="L232" s="254">
        <f t="shared" si="7"/>
        <v>63148.249658447116</v>
      </c>
    </row>
    <row r="233" spans="1:12" ht="15">
      <c r="A233" s="375">
        <v>42063</v>
      </c>
      <c r="B233" s="376"/>
      <c r="C233" s="376"/>
      <c r="D233" s="376"/>
      <c r="E233" s="376"/>
      <c r="F233" s="254">
        <f t="shared" si="8"/>
        <v>63148.249658447116</v>
      </c>
      <c r="G233" s="258">
        <f t="shared" si="9"/>
        <v>12874.470860165116</v>
      </c>
      <c r="H233" s="253">
        <f t="shared" si="10"/>
        <v>406.2977396964626</v>
      </c>
      <c r="I233" s="255"/>
      <c r="J233" s="255"/>
      <c r="K233" s="254">
        <f t="shared" si="6"/>
        <v>12468.173120468653</v>
      </c>
      <c r="L233" s="254">
        <f t="shared" si="7"/>
        <v>50680.076537978464</v>
      </c>
    </row>
    <row r="234" spans="1:12" ht="15">
      <c r="A234" s="375">
        <v>42091</v>
      </c>
      <c r="B234" s="376"/>
      <c r="C234" s="376"/>
      <c r="D234" s="376"/>
      <c r="E234" s="376"/>
      <c r="F234" s="254">
        <f t="shared" si="8"/>
        <v>50680.076537978464</v>
      </c>
      <c r="G234" s="258">
        <f t="shared" si="9"/>
        <v>12874.470860165116</v>
      </c>
      <c r="H234" s="253">
        <f t="shared" si="10"/>
        <v>326.07713842263183</v>
      </c>
      <c r="I234" s="255"/>
      <c r="J234" s="255"/>
      <c r="K234" s="254">
        <f t="shared" si="6"/>
        <v>12548.393721742485</v>
      </c>
      <c r="L234" s="254">
        <f t="shared" si="7"/>
        <v>38131.68281623598</v>
      </c>
    </row>
    <row r="235" spans="1:12" ht="15">
      <c r="A235" s="375">
        <v>42122</v>
      </c>
      <c r="B235" s="376"/>
      <c r="C235" s="376"/>
      <c r="D235" s="376"/>
      <c r="E235" s="376"/>
      <c r="F235" s="254">
        <f t="shared" si="8"/>
        <v>38131.68281623598</v>
      </c>
      <c r="G235" s="258">
        <f t="shared" si="9"/>
        <v>12874.470860165116</v>
      </c>
      <c r="H235" s="253">
        <f t="shared" si="10"/>
        <v>245.3403953847627</v>
      </c>
      <c r="I235" s="255"/>
      <c r="J235" s="255"/>
      <c r="K235" s="254">
        <f t="shared" si="6"/>
        <v>12629.130464780354</v>
      </c>
      <c r="L235" s="254">
        <f t="shared" si="7"/>
        <v>25502.552351455626</v>
      </c>
    </row>
    <row r="236" spans="1:12" ht="15">
      <c r="A236" s="375">
        <v>42152</v>
      </c>
      <c r="B236" s="376"/>
      <c r="C236" s="376"/>
      <c r="D236" s="376"/>
      <c r="E236" s="376"/>
      <c r="F236" s="254">
        <f t="shared" si="8"/>
        <v>25502.552351455626</v>
      </c>
      <c r="G236" s="258">
        <f t="shared" si="9"/>
        <v>12874.470860165116</v>
      </c>
      <c r="H236" s="253">
        <f t="shared" si="10"/>
        <v>164.0841897112043</v>
      </c>
      <c r="I236" s="255"/>
      <c r="J236" s="255"/>
      <c r="K236" s="254">
        <f t="shared" si="6"/>
        <v>12710.386670453912</v>
      </c>
      <c r="L236" s="254">
        <f t="shared" si="7"/>
        <v>12792.165681001714</v>
      </c>
    </row>
    <row r="237" spans="1:12" ht="15">
      <c r="A237" s="377">
        <v>42183</v>
      </c>
      <c r="B237" s="378"/>
      <c r="C237" s="378"/>
      <c r="D237" s="378"/>
      <c r="E237" s="379"/>
      <c r="F237" s="254">
        <f t="shared" si="8"/>
        <v>12792.165681001714</v>
      </c>
      <c r="G237" s="258">
        <f t="shared" si="9"/>
        <v>12874.470860165116</v>
      </c>
      <c r="H237" s="253">
        <f t="shared" si="10"/>
        <v>82.30517916371757</v>
      </c>
      <c r="I237" s="255"/>
      <c r="J237" s="255"/>
      <c r="K237" s="254">
        <f t="shared" si="6"/>
        <v>12792.1656810014</v>
      </c>
      <c r="L237" s="254">
        <f t="shared" si="7"/>
        <v>3.1468516681343317E-10</v>
      </c>
    </row>
    <row r="240" ht="15.75" thickBot="1"/>
    <row r="241" spans="1:6" ht="16.5" thickBot="1">
      <c r="A241" s="371" t="s">
        <v>406</v>
      </c>
      <c r="B241" s="371"/>
      <c r="C241" s="371"/>
      <c r="D241" s="371"/>
      <c r="E241" s="371"/>
      <c r="F241" s="259">
        <f>+SUM(J160:J207)/1000</f>
        <v>353771.65919745096</v>
      </c>
    </row>
    <row r="244" spans="1:7" ht="15">
      <c r="A244" s="339" t="s">
        <v>345</v>
      </c>
      <c r="B244" s="339"/>
      <c r="C244" s="339"/>
      <c r="D244" s="339"/>
      <c r="E244" s="339"/>
      <c r="F244" s="339"/>
      <c r="G244" s="339"/>
    </row>
    <row r="245" spans="1:7" ht="15.75">
      <c r="A245" s="344"/>
      <c r="B245" s="345"/>
      <c r="C245" s="345"/>
      <c r="D245" s="345"/>
      <c r="E245" s="346"/>
      <c r="F245" s="163" t="s">
        <v>265</v>
      </c>
      <c r="G245" s="163" t="s">
        <v>266</v>
      </c>
    </row>
    <row r="246" spans="1:7" ht="15">
      <c r="A246" s="372" t="s">
        <v>315</v>
      </c>
      <c r="B246" s="373"/>
      <c r="C246" s="373"/>
      <c r="D246" s="373"/>
      <c r="E246" s="374"/>
      <c r="F246" s="196">
        <f>+F241</f>
        <v>353771.65919745096</v>
      </c>
      <c r="G246" s="196"/>
    </row>
    <row r="247" spans="1:7" ht="15">
      <c r="A247" s="372" t="s">
        <v>78</v>
      </c>
      <c r="B247" s="373"/>
      <c r="C247" s="373"/>
      <c r="D247" s="373"/>
      <c r="E247" s="374"/>
      <c r="F247" s="260"/>
      <c r="G247" s="196">
        <f>+F246</f>
        <v>353771.65919745096</v>
      </c>
    </row>
    <row r="248" spans="1:7" ht="15.75">
      <c r="A248" s="365" t="s">
        <v>273</v>
      </c>
      <c r="B248" s="366"/>
      <c r="C248" s="366"/>
      <c r="D248" s="366"/>
      <c r="E248" s="367"/>
      <c r="F248" s="164">
        <f>+F246+F247</f>
        <v>353771.65919745096</v>
      </c>
      <c r="G248" s="164">
        <f>+G246+G247</f>
        <v>353771.65919745096</v>
      </c>
    </row>
    <row r="251" spans="1:15" ht="15.75">
      <c r="A251" s="351" t="s">
        <v>274</v>
      </c>
      <c r="B251" s="351"/>
      <c r="C251" s="351"/>
      <c r="D251" s="351"/>
      <c r="E251" s="351"/>
      <c r="F251" s="351"/>
      <c r="G251" s="351"/>
      <c r="H251" s="351"/>
      <c r="I251" s="351"/>
      <c r="J251" s="351"/>
      <c r="K251" s="351"/>
      <c r="L251" s="351"/>
      <c r="M251" s="351"/>
      <c r="N251" s="351"/>
      <c r="O251" s="351"/>
    </row>
    <row r="255" spans="1:15" ht="15.75">
      <c r="A255" s="360" t="s">
        <v>287</v>
      </c>
      <c r="B255" s="360"/>
      <c r="C255" s="360"/>
      <c r="D255" s="360"/>
      <c r="E255" s="360"/>
      <c r="F255" s="360"/>
      <c r="G255" s="360"/>
      <c r="H255" s="360"/>
      <c r="I255" s="360"/>
      <c r="J255" s="360"/>
      <c r="K255" s="360"/>
      <c r="L255" s="360"/>
      <c r="M255" s="360"/>
      <c r="N255" s="360"/>
      <c r="O255" s="360"/>
    </row>
    <row r="256" spans="1:15" s="190" customFormat="1" ht="15">
      <c r="A256" s="238"/>
      <c r="B256" s="238"/>
      <c r="C256" s="238"/>
      <c r="D256" s="238"/>
      <c r="E256" s="238"/>
      <c r="F256" s="238"/>
      <c r="G256" s="199"/>
      <c r="H256" s="199"/>
      <c r="I256" s="199"/>
      <c r="J256" s="199"/>
      <c r="K256" s="199"/>
      <c r="L256" s="199"/>
      <c r="M256" s="199"/>
      <c r="N256" s="199"/>
      <c r="O256" s="199"/>
    </row>
    <row r="257" spans="1:15" s="190" customFormat="1" ht="15">
      <c r="A257"/>
      <c r="B257"/>
      <c r="C257"/>
      <c r="D257"/>
      <c r="E257"/>
      <c r="F257"/>
      <c r="G257" s="347" t="s">
        <v>9</v>
      </c>
      <c r="H257" s="348"/>
      <c r="I257" s="348"/>
      <c r="J257" s="348"/>
      <c r="K257" s="348"/>
      <c r="L257" s="348"/>
      <c r="M257" s="348"/>
      <c r="N257" s="348"/>
      <c r="O257" s="349"/>
    </row>
    <row r="258" spans="1:15" s="190" customFormat="1" ht="38.25">
      <c r="A258" s="145"/>
      <c r="B258" s="145"/>
      <c r="C258" s="145"/>
      <c r="D258" s="145"/>
      <c r="E258" s="145"/>
      <c r="F258" s="145"/>
      <c r="G258" s="159" t="s">
        <v>11</v>
      </c>
      <c r="H258" s="160" t="s">
        <v>12</v>
      </c>
      <c r="I258" s="159" t="s">
        <v>13</v>
      </c>
      <c r="J258" s="160" t="s">
        <v>14</v>
      </c>
      <c r="K258" s="159" t="s">
        <v>15</v>
      </c>
      <c r="L258" s="160" t="s">
        <v>16</v>
      </c>
      <c r="M258" s="159" t="s">
        <v>17</v>
      </c>
      <c r="N258" s="160" t="s">
        <v>18</v>
      </c>
      <c r="O258" s="159" t="s">
        <v>19</v>
      </c>
    </row>
    <row r="259" spans="1:15" s="190" customFormat="1" ht="15">
      <c r="A259" s="357" t="s">
        <v>20</v>
      </c>
      <c r="B259" s="358"/>
      <c r="C259" s="358"/>
      <c r="D259" s="358"/>
      <c r="E259" s="358"/>
      <c r="F259" s="343"/>
      <c r="G259" s="237"/>
      <c r="H259" s="237"/>
      <c r="I259" s="237"/>
      <c r="J259" s="237"/>
      <c r="K259" s="237"/>
      <c r="L259" s="237"/>
      <c r="M259" s="237"/>
      <c r="N259" s="237"/>
      <c r="O259" s="237"/>
    </row>
    <row r="260" spans="1:15" s="190" customFormat="1" ht="15">
      <c r="A260" s="2"/>
      <c r="B260" s="356" t="s">
        <v>21</v>
      </c>
      <c r="C260" s="350"/>
      <c r="D260" s="350"/>
      <c r="E260" s="350"/>
      <c r="F260" s="341"/>
      <c r="G260" s="237"/>
      <c r="H260" s="237"/>
      <c r="I260" s="237"/>
      <c r="J260" s="237"/>
      <c r="K260" s="237"/>
      <c r="L260" s="237"/>
      <c r="M260" s="237"/>
      <c r="N260" s="237"/>
      <c r="O260" s="237"/>
    </row>
    <row r="261" spans="1:15" ht="15">
      <c r="A261" s="2"/>
      <c r="B261" s="1"/>
      <c r="C261" s="357" t="s">
        <v>34</v>
      </c>
      <c r="D261" s="358"/>
      <c r="E261" s="358"/>
      <c r="F261" s="343"/>
      <c r="G261" s="237"/>
      <c r="H261" s="237"/>
      <c r="I261" s="237"/>
      <c r="J261" s="237"/>
      <c r="K261" s="237"/>
      <c r="L261" s="237"/>
      <c r="M261" s="237"/>
      <c r="N261" s="237"/>
      <c r="O261" s="237"/>
    </row>
    <row r="262" spans="1:15" ht="15">
      <c r="A262" s="157"/>
      <c r="B262" s="158"/>
      <c r="C262" s="157"/>
      <c r="D262" s="342" t="s">
        <v>36</v>
      </c>
      <c r="E262" s="358"/>
      <c r="F262" s="343"/>
      <c r="G262" s="286"/>
      <c r="H262" s="193"/>
      <c r="I262" s="152"/>
      <c r="J262" s="152"/>
      <c r="K262" s="152"/>
      <c r="L262" s="193">
        <f>+F246</f>
        <v>353771.65919745096</v>
      </c>
      <c r="M262" s="152"/>
      <c r="N262" s="245">
        <f>+G262+H262-I262+J262-K262+L262-M262</f>
        <v>353771.65919745096</v>
      </c>
      <c r="O262" s="211">
        <v>11</v>
      </c>
    </row>
    <row r="263" spans="1:14" s="199" customFormat="1" ht="15">
      <c r="A263" s="238"/>
      <c r="B263" s="238"/>
      <c r="C263" s="238"/>
      <c r="D263" s="238"/>
      <c r="E263" s="238"/>
      <c r="F263" s="238"/>
      <c r="N263" s="246"/>
    </row>
    <row r="264" spans="1:14" s="199" customFormat="1" ht="15">
      <c r="A264" s="238"/>
      <c r="B264" s="383"/>
      <c r="C264" s="383"/>
      <c r="D264" s="383"/>
      <c r="E264" s="383"/>
      <c r="F264" s="383"/>
      <c r="N264" s="246"/>
    </row>
    <row r="265" spans="1:15" ht="15">
      <c r="A265" s="244"/>
      <c r="B265" s="244"/>
      <c r="C265" s="357" t="s">
        <v>76</v>
      </c>
      <c r="D265" s="358"/>
      <c r="E265" s="358"/>
      <c r="F265" s="343"/>
      <c r="G265" s="237"/>
      <c r="H265" s="237"/>
      <c r="I265" s="237"/>
      <c r="J265" s="237"/>
      <c r="K265" s="237"/>
      <c r="L265" s="237"/>
      <c r="M265" s="237"/>
      <c r="N265" s="247"/>
      <c r="O265" s="237"/>
    </row>
    <row r="266" spans="1:15" ht="15">
      <c r="A266" s="157"/>
      <c r="B266" s="157"/>
      <c r="C266" s="157"/>
      <c r="D266" s="342" t="s">
        <v>78</v>
      </c>
      <c r="E266" s="358"/>
      <c r="F266" s="343"/>
      <c r="G266" s="286"/>
      <c r="H266" s="152"/>
      <c r="I266" s="152"/>
      <c r="J266" s="152"/>
      <c r="K266" s="152"/>
      <c r="L266" s="152"/>
      <c r="M266" s="193">
        <f>+G247</f>
        <v>353771.65919745096</v>
      </c>
      <c r="N266" s="245">
        <f>+G266-H266+I266-J266+K266-L266+M266</f>
        <v>353771.65919745096</v>
      </c>
      <c r="O266" s="211">
        <v>39</v>
      </c>
    </row>
  </sheetData>
  <sheetProtection/>
  <mergeCells count="199">
    <mergeCell ref="A38:E38"/>
    <mergeCell ref="A56:I56"/>
    <mergeCell ref="A41:E41"/>
    <mergeCell ref="A42:E42"/>
    <mergeCell ref="A43:E43"/>
    <mergeCell ref="A50:E50"/>
    <mergeCell ref="A51:E51"/>
    <mergeCell ref="A48:G48"/>
    <mergeCell ref="A39:E39"/>
    <mergeCell ref="A49:E49"/>
    <mergeCell ref="A10:E10"/>
    <mergeCell ref="A11:E11"/>
    <mergeCell ref="A15:I15"/>
    <mergeCell ref="A20:E20"/>
    <mergeCell ref="A22:E22"/>
    <mergeCell ref="A25:G25"/>
    <mergeCell ref="A4:E4"/>
    <mergeCell ref="A5:E5"/>
    <mergeCell ref="A6:E6"/>
    <mergeCell ref="A7:E7"/>
    <mergeCell ref="A8:E8"/>
    <mergeCell ref="A9:E9"/>
    <mergeCell ref="A70:E70"/>
    <mergeCell ref="A85:O85"/>
    <mergeCell ref="E99:F99"/>
    <mergeCell ref="A2:E2"/>
    <mergeCell ref="A3:E3"/>
    <mergeCell ref="A59:G59"/>
    <mergeCell ref="A60:E60"/>
    <mergeCell ref="A61:E61"/>
    <mergeCell ref="A62:E62"/>
    <mergeCell ref="A63:E63"/>
    <mergeCell ref="A26:E26"/>
    <mergeCell ref="A27:E27"/>
    <mergeCell ref="A28:E28"/>
    <mergeCell ref="A29:E29"/>
    <mergeCell ref="A68:E68"/>
    <mergeCell ref="A69:E69"/>
    <mergeCell ref="A66:G66"/>
    <mergeCell ref="A67:E67"/>
    <mergeCell ref="A52:E52"/>
    <mergeCell ref="A37:G37"/>
    <mergeCell ref="A82:F82"/>
    <mergeCell ref="A83:F83"/>
    <mergeCell ref="D97:F97"/>
    <mergeCell ref="E98:F98"/>
    <mergeCell ref="A89:E89"/>
    <mergeCell ref="A90:E90"/>
    <mergeCell ref="A44:E44"/>
    <mergeCell ref="A40:E40"/>
    <mergeCell ref="A87:O87"/>
    <mergeCell ref="A75:F75"/>
    <mergeCell ref="A76:F76"/>
    <mergeCell ref="A77:F77"/>
    <mergeCell ref="A78:F78"/>
    <mergeCell ref="A79:F79"/>
    <mergeCell ref="A80:F80"/>
    <mergeCell ref="A81:F81"/>
    <mergeCell ref="D113:F113"/>
    <mergeCell ref="G90:O90"/>
    <mergeCell ref="A92:F92"/>
    <mergeCell ref="B93:F93"/>
    <mergeCell ref="B102:F102"/>
    <mergeCell ref="D95:F95"/>
    <mergeCell ref="C94:F94"/>
    <mergeCell ref="B264:F264"/>
    <mergeCell ref="C265:F265"/>
    <mergeCell ref="B115:F115"/>
    <mergeCell ref="D266:F266"/>
    <mergeCell ref="C103:F103"/>
    <mergeCell ref="A106:O106"/>
    <mergeCell ref="G108:O108"/>
    <mergeCell ref="A110:F110"/>
    <mergeCell ref="B111:F111"/>
    <mergeCell ref="C112:F112"/>
    <mergeCell ref="A255:O255"/>
    <mergeCell ref="G257:O257"/>
    <mergeCell ref="A259:F259"/>
    <mergeCell ref="B260:F260"/>
    <mergeCell ref="C261:F261"/>
    <mergeCell ref="D262:F262"/>
    <mergeCell ref="C116:F116"/>
    <mergeCell ref="D117:F117"/>
    <mergeCell ref="A129:E129"/>
    <mergeCell ref="A130:E130"/>
    <mergeCell ref="A131:E131"/>
    <mergeCell ref="A251:O25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41:E241"/>
    <mergeCell ref="A244:G244"/>
    <mergeCell ref="A245:E245"/>
    <mergeCell ref="A246:E246"/>
    <mergeCell ref="A247:E247"/>
    <mergeCell ref="A248:E248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1"/>
  <sheetViews>
    <sheetView showGridLines="0" zoomScale="95" zoomScaleNormal="95" zoomScalePageLayoutView="0" workbookViewId="0" topLeftCell="A13">
      <selection activeCell="G29" sqref="G29"/>
    </sheetView>
  </sheetViews>
  <sheetFormatPr defaultColWidth="11.421875" defaultRowHeight="15"/>
  <cols>
    <col min="1" max="1" width="3.28125" style="0" customWidth="1"/>
    <col min="2" max="2" width="4.140625" style="0" customWidth="1"/>
    <col min="3" max="3" width="4.57421875" style="0" customWidth="1"/>
    <col min="6" max="6" width="23.00390625" style="0" customWidth="1"/>
    <col min="7" max="7" width="18.57421875" style="0" customWidth="1"/>
    <col min="8" max="8" width="18.421875" style="0" customWidth="1"/>
    <col min="9" max="9" width="16.421875" style="0" customWidth="1"/>
    <col min="10" max="10" width="18.140625" style="0" customWidth="1"/>
    <col min="11" max="11" width="15.28125" style="0" customWidth="1"/>
    <col min="12" max="12" width="13.8515625" style="0" customWidth="1"/>
    <col min="13" max="13" width="19.00390625" style="0" customWidth="1"/>
    <col min="14" max="14" width="14.57421875" style="0" bestFit="1" customWidth="1"/>
  </cols>
  <sheetData>
    <row r="1" ht="15">
      <c r="A1" s="266" t="s">
        <v>477</v>
      </c>
    </row>
    <row r="4" spans="1:7" ht="15">
      <c r="A4" s="339" t="s">
        <v>286</v>
      </c>
      <c r="B4" s="339"/>
      <c r="C4" s="339"/>
      <c r="D4" s="339"/>
      <c r="E4" s="339"/>
      <c r="F4" s="339"/>
      <c r="G4" s="339"/>
    </row>
    <row r="5" spans="1:7" ht="15.75">
      <c r="A5" s="344"/>
      <c r="B5" s="345"/>
      <c r="C5" s="345"/>
      <c r="D5" s="345"/>
      <c r="E5" s="346"/>
      <c r="F5" s="163" t="s">
        <v>265</v>
      </c>
      <c r="G5" s="163" t="s">
        <v>266</v>
      </c>
    </row>
    <row r="6" spans="1:7" ht="29.25" customHeight="1">
      <c r="A6" s="372" t="s">
        <v>476</v>
      </c>
      <c r="B6" s="373"/>
      <c r="C6" s="373"/>
      <c r="D6" s="373"/>
      <c r="E6" s="374"/>
      <c r="F6" s="196">
        <f>+G7-F8</f>
        <v>123576</v>
      </c>
      <c r="G6" s="196"/>
    </row>
    <row r="7" spans="1:7" ht="15">
      <c r="A7" s="389" t="s">
        <v>477</v>
      </c>
      <c r="B7" s="390"/>
      <c r="C7" s="390"/>
      <c r="D7" s="390"/>
      <c r="E7" s="391"/>
      <c r="F7" s="227"/>
      <c r="G7" s="226">
        <v>1625395</v>
      </c>
    </row>
    <row r="8" spans="1:7" ht="15">
      <c r="A8" s="389" t="s">
        <v>478</v>
      </c>
      <c r="B8" s="390"/>
      <c r="C8" s="390"/>
      <c r="D8" s="390"/>
      <c r="E8" s="391"/>
      <c r="F8" s="263">
        <v>1501819</v>
      </c>
      <c r="G8" s="264"/>
    </row>
    <row r="9" spans="1:7" ht="15.75">
      <c r="A9" s="365" t="s">
        <v>273</v>
      </c>
      <c r="B9" s="366"/>
      <c r="C9" s="366"/>
      <c r="D9" s="366"/>
      <c r="E9" s="367"/>
      <c r="F9" s="164">
        <f>+SUM(F6:F8)</f>
        <v>1625395</v>
      </c>
      <c r="G9" s="164">
        <f>+SUM(G6:G8)</f>
        <v>1625395</v>
      </c>
    </row>
    <row r="11" ht="15.75">
      <c r="A11" s="265" t="s">
        <v>479</v>
      </c>
    </row>
    <row r="12" ht="15.75">
      <c r="A12" s="265"/>
    </row>
    <row r="13" spans="1:6" ht="15.75">
      <c r="A13" s="411" t="s">
        <v>480</v>
      </c>
      <c r="B13" s="411"/>
      <c r="C13" s="411"/>
      <c r="D13" s="411"/>
      <c r="F13" s="267">
        <v>18207313</v>
      </c>
    </row>
    <row r="14" spans="1:6" ht="36" customHeight="1">
      <c r="A14" s="411" t="s">
        <v>481</v>
      </c>
      <c r="B14" s="411"/>
      <c r="C14" s="411"/>
      <c r="D14" s="411"/>
      <c r="E14" s="411"/>
      <c r="F14" s="267">
        <v>16195101</v>
      </c>
    </row>
    <row r="15" spans="1:6" ht="15.75">
      <c r="A15" s="200" t="s">
        <v>482</v>
      </c>
      <c r="F15" s="268">
        <v>3104</v>
      </c>
    </row>
    <row r="16" spans="1:6" ht="15.75">
      <c r="A16" s="200" t="s">
        <v>483</v>
      </c>
      <c r="F16" s="268">
        <v>2009108</v>
      </c>
    </row>
    <row r="19" spans="1:7" ht="15">
      <c r="A19" s="339" t="s">
        <v>286</v>
      </c>
      <c r="B19" s="339"/>
      <c r="C19" s="339"/>
      <c r="D19" s="339"/>
      <c r="E19" s="339"/>
      <c r="F19" s="339"/>
      <c r="G19" s="339"/>
    </row>
    <row r="20" spans="1:7" ht="15.75">
      <c r="A20" s="344"/>
      <c r="B20" s="345"/>
      <c r="C20" s="345"/>
      <c r="D20" s="345"/>
      <c r="E20" s="346"/>
      <c r="F20" s="163" t="s">
        <v>265</v>
      </c>
      <c r="G20" s="163" t="s">
        <v>266</v>
      </c>
    </row>
    <row r="21" spans="1:7" ht="30" customHeight="1">
      <c r="A21" s="372" t="s">
        <v>484</v>
      </c>
      <c r="B21" s="373"/>
      <c r="C21" s="373"/>
      <c r="D21" s="373"/>
      <c r="E21" s="374"/>
      <c r="F21" s="196">
        <f>+F16+F15</f>
        <v>2012212</v>
      </c>
      <c r="G21" s="196"/>
    </row>
    <row r="22" spans="1:7" ht="15">
      <c r="A22" s="389" t="s">
        <v>475</v>
      </c>
      <c r="B22" s="390"/>
      <c r="C22" s="390"/>
      <c r="D22" s="390"/>
      <c r="E22" s="391"/>
      <c r="F22" s="227"/>
      <c r="G22" s="226">
        <f>+F21</f>
        <v>2012212</v>
      </c>
    </row>
    <row r="23" spans="1:7" ht="15.75">
      <c r="A23" s="365" t="s">
        <v>273</v>
      </c>
      <c r="B23" s="366"/>
      <c r="C23" s="366"/>
      <c r="D23" s="366"/>
      <c r="E23" s="367"/>
      <c r="F23" s="164">
        <f>+F21+F22</f>
        <v>2012212</v>
      </c>
      <c r="G23" s="164">
        <f>+G21+G22</f>
        <v>2012212</v>
      </c>
    </row>
    <row r="26" spans="1:7" ht="15">
      <c r="A26" s="339" t="s">
        <v>345</v>
      </c>
      <c r="B26" s="339"/>
      <c r="C26" s="339"/>
      <c r="D26" s="339"/>
      <c r="E26" s="339"/>
      <c r="F26" s="339"/>
      <c r="G26" s="339"/>
    </row>
    <row r="27" spans="1:7" ht="15.75">
      <c r="A27" s="344"/>
      <c r="B27" s="345"/>
      <c r="C27" s="345"/>
      <c r="D27" s="345"/>
      <c r="E27" s="346"/>
      <c r="F27" s="163" t="s">
        <v>265</v>
      </c>
      <c r="G27" s="163" t="s">
        <v>266</v>
      </c>
    </row>
    <row r="28" spans="1:7" ht="15">
      <c r="A28" s="361" t="s">
        <v>78</v>
      </c>
      <c r="B28" s="362"/>
      <c r="C28" s="362"/>
      <c r="D28" s="362"/>
      <c r="E28" s="363"/>
      <c r="F28" s="196">
        <f>+F14</f>
        <v>16195101</v>
      </c>
      <c r="G28" s="196"/>
    </row>
    <row r="29" spans="1:7" ht="15">
      <c r="A29" s="389" t="s">
        <v>475</v>
      </c>
      <c r="B29" s="390"/>
      <c r="C29" s="390"/>
      <c r="D29" s="390"/>
      <c r="E29" s="391"/>
      <c r="F29" s="194"/>
      <c r="G29" s="194">
        <f>+F14</f>
        <v>16195101</v>
      </c>
    </row>
    <row r="30" spans="1:7" ht="15.75">
      <c r="A30" s="365" t="s">
        <v>273</v>
      </c>
      <c r="B30" s="366"/>
      <c r="C30" s="366"/>
      <c r="D30" s="366"/>
      <c r="E30" s="367"/>
      <c r="F30" s="164">
        <f>+F28+F29</f>
        <v>16195101</v>
      </c>
      <c r="G30" s="164">
        <f>+G28+G29</f>
        <v>16195101</v>
      </c>
    </row>
    <row r="33" spans="1:15" ht="15.75">
      <c r="A33" s="351" t="s">
        <v>274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1:9" ht="15">
      <c r="A34" s="185"/>
      <c r="B34" s="185"/>
      <c r="C34" s="185"/>
      <c r="D34" s="185"/>
      <c r="E34" s="185"/>
      <c r="F34" s="187"/>
      <c r="G34" s="187"/>
      <c r="H34" s="187"/>
      <c r="I34" s="187"/>
    </row>
    <row r="35" spans="1:15" ht="15.75" customHeight="1">
      <c r="A35" s="359" t="s">
        <v>626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</row>
    <row r="38" spans="7:15" ht="15">
      <c r="G38" s="325" t="s">
        <v>9</v>
      </c>
      <c r="H38" s="326"/>
      <c r="I38" s="326"/>
      <c r="J38" s="326"/>
      <c r="K38" s="326"/>
      <c r="L38" s="326"/>
      <c r="M38" s="326"/>
      <c r="N38" s="326"/>
      <c r="O38" s="327"/>
    </row>
    <row r="39" spans="1:15" ht="38.25">
      <c r="A39" s="145"/>
      <c r="B39" s="145"/>
      <c r="C39" s="145"/>
      <c r="D39" s="145"/>
      <c r="E39" s="145"/>
      <c r="F39" s="145"/>
      <c r="G39" s="261" t="s">
        <v>11</v>
      </c>
      <c r="H39" s="262" t="s">
        <v>12</v>
      </c>
      <c r="I39" s="261" t="s">
        <v>13</v>
      </c>
      <c r="J39" s="262" t="s">
        <v>14</v>
      </c>
      <c r="K39" s="261" t="s">
        <v>15</v>
      </c>
      <c r="L39" s="262" t="s">
        <v>16</v>
      </c>
      <c r="M39" s="261" t="s">
        <v>17</v>
      </c>
      <c r="N39" s="262" t="s">
        <v>18</v>
      </c>
      <c r="O39" s="261" t="s">
        <v>19</v>
      </c>
    </row>
    <row r="40" spans="1:15" ht="15">
      <c r="A40" s="328" t="s">
        <v>275</v>
      </c>
      <c r="B40" s="329"/>
      <c r="C40" s="329"/>
      <c r="D40" s="329"/>
      <c r="E40" s="329"/>
      <c r="F40" s="330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1:15" ht="15">
      <c r="A41" s="181"/>
      <c r="B41" s="331" t="s">
        <v>276</v>
      </c>
      <c r="C41" s="332"/>
      <c r="D41" s="332"/>
      <c r="E41" s="332"/>
      <c r="F41" s="333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1:15" ht="15">
      <c r="A42" s="181"/>
      <c r="B42" s="182"/>
      <c r="C42" s="182"/>
      <c r="D42" s="328" t="s">
        <v>456</v>
      </c>
      <c r="E42" s="329"/>
      <c r="F42" s="330"/>
      <c r="G42" s="237"/>
      <c r="H42" s="237"/>
      <c r="I42" s="237"/>
      <c r="J42" s="237"/>
      <c r="K42" s="237"/>
      <c r="L42" s="237"/>
      <c r="M42" s="237"/>
      <c r="N42" s="237"/>
      <c r="O42" s="237"/>
    </row>
    <row r="43" spans="1:15" ht="15">
      <c r="A43" s="181"/>
      <c r="B43" s="182"/>
      <c r="C43" s="182"/>
      <c r="D43" s="181"/>
      <c r="E43" s="335" t="s">
        <v>459</v>
      </c>
      <c r="F43" s="333"/>
      <c r="G43" s="269">
        <f>+G7</f>
        <v>1625395</v>
      </c>
      <c r="H43" s="146"/>
      <c r="I43" s="269">
        <f>+G43</f>
        <v>1625395</v>
      </c>
      <c r="J43" s="146"/>
      <c r="K43" s="146"/>
      <c r="L43" s="146"/>
      <c r="M43" s="146"/>
      <c r="N43" s="269">
        <f>+G43+H43-I43+J43-K43+L43-M43</f>
        <v>0</v>
      </c>
      <c r="O43" s="146"/>
    </row>
    <row r="44" spans="1:15" ht="15">
      <c r="A44" s="181"/>
      <c r="B44" s="182"/>
      <c r="C44" s="182"/>
      <c r="D44" s="181"/>
      <c r="E44" s="334" t="s">
        <v>464</v>
      </c>
      <c r="F44" s="330"/>
      <c r="G44" s="192">
        <f>+F8</f>
        <v>1501819</v>
      </c>
      <c r="H44" s="192">
        <f>+G44</f>
        <v>1501819</v>
      </c>
      <c r="I44" s="147"/>
      <c r="J44" s="147"/>
      <c r="K44" s="147"/>
      <c r="L44" s="147"/>
      <c r="M44" s="147"/>
      <c r="N44" s="192">
        <f>+G44-H44+I44-J44+K44-L44+M44</f>
        <v>0</v>
      </c>
      <c r="O44" s="147"/>
    </row>
    <row r="45" spans="1:15" ht="15">
      <c r="A45" s="181"/>
      <c r="B45" s="182"/>
      <c r="C45" s="182"/>
      <c r="D45" s="184"/>
      <c r="E45" s="334" t="s">
        <v>466</v>
      </c>
      <c r="F45" s="330"/>
      <c r="G45" s="192">
        <f>+G43-G44</f>
        <v>123576</v>
      </c>
      <c r="H45" s="147"/>
      <c r="I45" s="147"/>
      <c r="J45" s="147"/>
      <c r="K45" s="147"/>
      <c r="L45" s="147"/>
      <c r="M45" s="147"/>
      <c r="N45" s="147"/>
      <c r="O45" s="147"/>
    </row>
    <row r="46" spans="1:15" ht="15">
      <c r="A46" s="181"/>
      <c r="B46" s="182"/>
      <c r="C46" s="182"/>
      <c r="D46" s="331" t="s">
        <v>467</v>
      </c>
      <c r="E46" s="332"/>
      <c r="F46" s="333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15" ht="15">
      <c r="A47" s="181"/>
      <c r="B47" s="182"/>
      <c r="C47" s="182"/>
      <c r="D47" s="182"/>
      <c r="E47" s="335" t="s">
        <v>469</v>
      </c>
      <c r="F47" s="333"/>
      <c r="G47" s="271">
        <f>+F13</f>
        <v>18207313</v>
      </c>
      <c r="H47" s="270"/>
      <c r="I47" s="272">
        <f>+G22</f>
        <v>2012212</v>
      </c>
      <c r="J47" s="270"/>
      <c r="K47" s="270"/>
      <c r="L47" s="270"/>
      <c r="M47" s="272">
        <f>+G29</f>
        <v>16195101</v>
      </c>
      <c r="N47" s="273">
        <f>+G47+H47-I47+J47-K47+L47-M47</f>
        <v>0</v>
      </c>
      <c r="O47" s="270"/>
    </row>
    <row r="48" spans="1:15" ht="15">
      <c r="A48" s="184"/>
      <c r="B48" s="183"/>
      <c r="C48" s="183"/>
      <c r="D48" s="183"/>
      <c r="E48" s="334" t="s">
        <v>474</v>
      </c>
      <c r="F48" s="330"/>
      <c r="G48" s="175">
        <f>+G47</f>
        <v>18207313</v>
      </c>
      <c r="H48" s="115"/>
      <c r="I48" s="242"/>
      <c r="J48" s="115"/>
      <c r="K48" s="115"/>
      <c r="L48" s="115"/>
      <c r="M48" s="175"/>
      <c r="N48" s="115"/>
      <c r="O48" s="115"/>
    </row>
    <row r="51" spans="1:15" ht="15.75">
      <c r="A51" s="360" t="s">
        <v>287</v>
      </c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</row>
    <row r="53" spans="7:15" ht="15">
      <c r="G53" s="347" t="s">
        <v>9</v>
      </c>
      <c r="H53" s="348"/>
      <c r="I53" s="348"/>
      <c r="J53" s="348"/>
      <c r="K53" s="348"/>
      <c r="L53" s="348"/>
      <c r="M53" s="348"/>
      <c r="N53" s="348"/>
      <c r="O53" s="349"/>
    </row>
    <row r="54" spans="1:15" ht="38.25">
      <c r="A54" s="145"/>
      <c r="B54" s="145"/>
      <c r="C54" s="145"/>
      <c r="D54" s="145"/>
      <c r="E54" s="145"/>
      <c r="F54" s="145"/>
      <c r="G54" s="159" t="s">
        <v>11</v>
      </c>
      <c r="H54" s="160" t="s">
        <v>12</v>
      </c>
      <c r="I54" s="159" t="s">
        <v>13</v>
      </c>
      <c r="J54" s="160" t="s">
        <v>14</v>
      </c>
      <c r="K54" s="159" t="s">
        <v>15</v>
      </c>
      <c r="L54" s="160" t="s">
        <v>16</v>
      </c>
      <c r="M54" s="159" t="s">
        <v>17</v>
      </c>
      <c r="N54" s="160" t="s">
        <v>18</v>
      </c>
      <c r="O54" s="159" t="s">
        <v>19</v>
      </c>
    </row>
    <row r="55" spans="1:15" ht="15">
      <c r="A55" s="357" t="s">
        <v>20</v>
      </c>
      <c r="B55" s="358"/>
      <c r="C55" s="358"/>
      <c r="D55" s="358"/>
      <c r="E55" s="358"/>
      <c r="F55" s="343"/>
      <c r="G55" s="237"/>
      <c r="H55" s="237"/>
      <c r="I55" s="237"/>
      <c r="J55" s="237"/>
      <c r="K55" s="237"/>
      <c r="L55" s="237"/>
      <c r="M55" s="237"/>
      <c r="N55" s="237"/>
      <c r="O55" s="237"/>
    </row>
    <row r="56" spans="1:15" ht="15">
      <c r="A56" s="2"/>
      <c r="B56" s="356" t="s">
        <v>21</v>
      </c>
      <c r="C56" s="350"/>
      <c r="D56" s="350"/>
      <c r="E56" s="350"/>
      <c r="F56" s="341"/>
      <c r="G56" s="237"/>
      <c r="H56" s="237"/>
      <c r="I56" s="237"/>
      <c r="J56" s="237"/>
      <c r="K56" s="237"/>
      <c r="L56" s="237"/>
      <c r="M56" s="237"/>
      <c r="N56" s="237"/>
      <c r="O56" s="237"/>
    </row>
    <row r="57" spans="1:15" ht="15">
      <c r="A57" s="2"/>
      <c r="B57" s="1"/>
      <c r="C57" s="357" t="s">
        <v>34</v>
      </c>
      <c r="D57" s="358"/>
      <c r="E57" s="358"/>
      <c r="F57" s="343"/>
      <c r="G57" s="237"/>
      <c r="H57" s="237"/>
      <c r="I57" s="237"/>
      <c r="J57" s="237"/>
      <c r="K57" s="237"/>
      <c r="L57" s="237"/>
      <c r="M57" s="237"/>
      <c r="N57" s="237"/>
      <c r="O57" s="237"/>
    </row>
    <row r="58" spans="1:15" ht="15">
      <c r="A58" s="157"/>
      <c r="B58" s="158"/>
      <c r="C58" s="157"/>
      <c r="D58" s="342" t="s">
        <v>38</v>
      </c>
      <c r="E58" s="358"/>
      <c r="F58" s="343"/>
      <c r="G58" s="286"/>
      <c r="H58" s="193">
        <f>+G22+F6</f>
        <v>2135788</v>
      </c>
      <c r="I58" s="152"/>
      <c r="J58" s="152"/>
      <c r="K58" s="152"/>
      <c r="L58" s="152"/>
      <c r="M58" s="152"/>
      <c r="N58" s="245">
        <f>+G58+H58-I58+J58-K58+L58-M58</f>
        <v>2135788</v>
      </c>
      <c r="O58" s="274">
        <v>13</v>
      </c>
    </row>
    <row r="59" spans="1:15" s="190" customFormat="1" ht="15">
      <c r="A59" s="238"/>
      <c r="B59" s="238"/>
      <c r="C59" s="238"/>
      <c r="D59" s="238"/>
      <c r="E59" s="238"/>
      <c r="F59" s="238"/>
      <c r="G59" s="199"/>
      <c r="H59" s="199"/>
      <c r="I59" s="199"/>
      <c r="J59" s="199"/>
      <c r="K59" s="199"/>
      <c r="L59" s="199"/>
      <c r="M59" s="199"/>
      <c r="N59" s="199"/>
      <c r="O59" s="199"/>
    </row>
    <row r="60" spans="1:15" ht="15">
      <c r="A60" s="244"/>
      <c r="B60" s="244"/>
      <c r="C60" s="357" t="s">
        <v>76</v>
      </c>
      <c r="D60" s="358"/>
      <c r="E60" s="358"/>
      <c r="F60" s="343"/>
      <c r="G60" s="237"/>
      <c r="H60" s="237"/>
      <c r="I60" s="237"/>
      <c r="J60" s="237"/>
      <c r="K60" s="237"/>
      <c r="L60" s="237"/>
      <c r="M60" s="237"/>
      <c r="N60" s="237"/>
      <c r="O60" s="237"/>
    </row>
    <row r="61" spans="1:15" ht="15" customHeight="1">
      <c r="A61" s="2"/>
      <c r="B61" s="157"/>
      <c r="C61" s="157"/>
      <c r="D61" s="342" t="s">
        <v>78</v>
      </c>
      <c r="E61" s="358"/>
      <c r="F61" s="343"/>
      <c r="G61" s="286"/>
      <c r="H61" s="115"/>
      <c r="I61" s="115"/>
      <c r="J61" s="115"/>
      <c r="K61" s="242"/>
      <c r="L61" s="242">
        <f>+F28</f>
        <v>16195101</v>
      </c>
      <c r="M61" s="115"/>
      <c r="N61" s="243">
        <f>+G61-H61+I61-J61+K61-L61+M61</f>
        <v>-16195101</v>
      </c>
      <c r="O61" s="275">
        <v>39</v>
      </c>
    </row>
  </sheetData>
  <sheetProtection/>
  <mergeCells count="38">
    <mergeCell ref="B41:F41"/>
    <mergeCell ref="B56:F56"/>
    <mergeCell ref="A22:E22"/>
    <mergeCell ref="A26:G26"/>
    <mergeCell ref="C57:F57"/>
    <mergeCell ref="D58:F58"/>
    <mergeCell ref="A55:F55"/>
    <mergeCell ref="E48:F48"/>
    <mergeCell ref="C60:F60"/>
    <mergeCell ref="D61:F61"/>
    <mergeCell ref="A35:O35"/>
    <mergeCell ref="A23:E23"/>
    <mergeCell ref="G38:O38"/>
    <mergeCell ref="A40:F40"/>
    <mergeCell ref="G53:O53"/>
    <mergeCell ref="E45:F45"/>
    <mergeCell ref="D46:F46"/>
    <mergeCell ref="E47:F47"/>
    <mergeCell ref="A4:G4"/>
    <mergeCell ref="A5:E5"/>
    <mergeCell ref="A6:E6"/>
    <mergeCell ref="A7:E7"/>
    <mergeCell ref="A9:E9"/>
    <mergeCell ref="A51:O51"/>
    <mergeCell ref="E43:F43"/>
    <mergeCell ref="E44:F44"/>
    <mergeCell ref="D42:F42"/>
    <mergeCell ref="A13:D13"/>
    <mergeCell ref="A8:E8"/>
    <mergeCell ref="A27:E27"/>
    <mergeCell ref="A28:E28"/>
    <mergeCell ref="A29:E29"/>
    <mergeCell ref="A30:E30"/>
    <mergeCell ref="A33:O33"/>
    <mergeCell ref="A14:E14"/>
    <mergeCell ref="A19:G19"/>
    <mergeCell ref="A20:E20"/>
    <mergeCell ref="A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O44"/>
  <sheetViews>
    <sheetView showGridLines="0" zoomScalePageLayoutView="0" workbookViewId="0" topLeftCell="A1">
      <selection activeCell="F20" sqref="F20"/>
    </sheetView>
  </sheetViews>
  <sheetFormatPr defaultColWidth="11.421875" defaultRowHeight="15"/>
  <cols>
    <col min="1" max="1" width="4.140625" style="0" customWidth="1"/>
    <col min="2" max="2" width="5.57421875" style="0" customWidth="1"/>
    <col min="3" max="3" width="4.7109375" style="0" customWidth="1"/>
    <col min="4" max="4" width="8.8515625" style="0" customWidth="1"/>
    <col min="5" max="5" width="14.8515625" style="0" customWidth="1"/>
    <col min="6" max="6" width="27.28125" style="0" customWidth="1"/>
    <col min="7" max="7" width="21.8515625" style="0" customWidth="1"/>
    <col min="8" max="8" width="12.57421875" style="0" customWidth="1"/>
    <col min="9" max="9" width="15.421875" style="0" customWidth="1"/>
    <col min="10" max="10" width="13.28125" style="0" customWidth="1"/>
    <col min="13" max="13" width="14.28125" style="0" customWidth="1"/>
    <col min="14" max="14" width="14.140625" style="0" bestFit="1" customWidth="1"/>
  </cols>
  <sheetData>
    <row r="2" spans="9:10" ht="15">
      <c r="I2" s="388" t="s">
        <v>629</v>
      </c>
      <c r="J2" s="388"/>
    </row>
    <row r="3" spans="1:13" ht="15">
      <c r="A3" s="339" t="s">
        <v>286</v>
      </c>
      <c r="B3" s="339"/>
      <c r="C3" s="339"/>
      <c r="D3" s="339"/>
      <c r="E3" s="339"/>
      <c r="F3" s="339"/>
      <c r="G3" s="339"/>
      <c r="I3" s="413" t="s">
        <v>628</v>
      </c>
      <c r="J3" s="413"/>
      <c r="L3" s="412" t="s">
        <v>630</v>
      </c>
      <c r="M3" s="412"/>
    </row>
    <row r="4" spans="1:14" ht="15.75">
      <c r="A4" s="344"/>
      <c r="B4" s="345"/>
      <c r="C4" s="345"/>
      <c r="D4" s="345"/>
      <c r="E4" s="346"/>
      <c r="F4" s="163" t="s">
        <v>265</v>
      </c>
      <c r="G4" s="163" t="s">
        <v>266</v>
      </c>
      <c r="I4" s="315">
        <f>G9</f>
        <v>3887047</v>
      </c>
      <c r="J4" s="316">
        <f>F8</f>
        <v>3887047</v>
      </c>
      <c r="L4" s="313">
        <f>I4</f>
        <v>3887047</v>
      </c>
      <c r="M4" s="312"/>
      <c r="N4" s="314"/>
    </row>
    <row r="5" spans="1:13" ht="15.75" thickBot="1">
      <c r="A5" s="372" t="s">
        <v>80</v>
      </c>
      <c r="B5" s="373"/>
      <c r="C5" s="373"/>
      <c r="D5" s="373"/>
      <c r="E5" s="374"/>
      <c r="F5" s="196">
        <f>+G9</f>
        <v>3887047</v>
      </c>
      <c r="G5" s="196"/>
      <c r="H5">
        <v>1</v>
      </c>
      <c r="I5" s="317"/>
      <c r="J5" s="318">
        <f>L4</f>
        <v>3887047</v>
      </c>
      <c r="K5" s="314"/>
      <c r="L5" s="319"/>
      <c r="M5" s="320"/>
    </row>
    <row r="6" spans="1:13" s="190" customFormat="1" ht="16.5" thickBot="1" thickTop="1">
      <c r="A6" s="372" t="s">
        <v>83</v>
      </c>
      <c r="B6" s="373"/>
      <c r="C6" s="373"/>
      <c r="D6" s="373"/>
      <c r="E6" s="374"/>
      <c r="F6" s="196"/>
      <c r="G6" s="196">
        <f>+F7+F8</f>
        <v>16843871</v>
      </c>
      <c r="I6" s="323">
        <f>SUM(I4:I5)</f>
        <v>3887047</v>
      </c>
      <c r="J6" s="324">
        <f>SUM(J4:J5)</f>
        <v>7774094</v>
      </c>
      <c r="L6" s="321">
        <f>SUM(L4:L5)</f>
        <v>3887047</v>
      </c>
      <c r="M6" s="322">
        <f>SUM(M4:M5)</f>
        <v>0</v>
      </c>
    </row>
    <row r="7" spans="1:13" s="190" customFormat="1" ht="15.75" thickTop="1">
      <c r="A7" s="395" t="s">
        <v>607</v>
      </c>
      <c r="B7" s="396"/>
      <c r="C7" s="396"/>
      <c r="D7" s="396"/>
      <c r="E7" s="397"/>
      <c r="F7" s="264">
        <v>12956824</v>
      </c>
      <c r="G7" s="264"/>
      <c r="I7" s="321"/>
      <c r="J7" s="322">
        <f>J6-I6</f>
        <v>3887047</v>
      </c>
      <c r="M7" s="311"/>
    </row>
    <row r="8" spans="1:7" s="190" customFormat="1" ht="15">
      <c r="A8" s="395" t="s">
        <v>608</v>
      </c>
      <c r="B8" s="396"/>
      <c r="C8" s="396"/>
      <c r="D8" s="396"/>
      <c r="E8" s="397"/>
      <c r="F8" s="264">
        <v>3887047</v>
      </c>
      <c r="G8" s="264"/>
    </row>
    <row r="9" spans="1:7" s="190" customFormat="1" ht="15">
      <c r="A9" s="395" t="s">
        <v>609</v>
      </c>
      <c r="B9" s="396"/>
      <c r="C9" s="396"/>
      <c r="D9" s="396"/>
      <c r="E9" s="397"/>
      <c r="F9" s="264"/>
      <c r="G9" s="264">
        <v>3887047</v>
      </c>
    </row>
    <row r="10" spans="1:7" ht="15.75">
      <c r="A10" s="365" t="s">
        <v>273</v>
      </c>
      <c r="B10" s="366"/>
      <c r="C10" s="366"/>
      <c r="D10" s="366"/>
      <c r="E10" s="367"/>
      <c r="F10" s="164">
        <f>+SUM(F5:F9)</f>
        <v>20730918</v>
      </c>
      <c r="G10" s="164">
        <f>+SUM(G5:G9)</f>
        <v>20730918</v>
      </c>
    </row>
    <row r="15" spans="1:15" ht="15.75">
      <c r="A15" s="351" t="s">
        <v>274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</row>
    <row r="18" spans="1:15" ht="15.75" customHeight="1">
      <c r="A18" s="359" t="s">
        <v>626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</row>
    <row r="20" spans="7:15" ht="15">
      <c r="G20" s="325" t="s">
        <v>9</v>
      </c>
      <c r="H20" s="326"/>
      <c r="I20" s="326"/>
      <c r="J20" s="326"/>
      <c r="K20" s="326"/>
      <c r="L20" s="326"/>
      <c r="M20" s="326"/>
      <c r="N20" s="326"/>
      <c r="O20" s="327"/>
    </row>
    <row r="21" spans="1:15" ht="51">
      <c r="A21" s="145"/>
      <c r="B21" s="145"/>
      <c r="C21" s="145"/>
      <c r="D21" s="145"/>
      <c r="E21" s="145"/>
      <c r="F21" s="145"/>
      <c r="G21" s="261" t="s">
        <v>11</v>
      </c>
      <c r="H21" s="262" t="s">
        <v>12</v>
      </c>
      <c r="I21" s="261" t="s">
        <v>13</v>
      </c>
      <c r="J21" s="262" t="s">
        <v>14</v>
      </c>
      <c r="K21" s="261" t="s">
        <v>15</v>
      </c>
      <c r="L21" s="262" t="s">
        <v>16</v>
      </c>
      <c r="M21" s="261" t="s">
        <v>17</v>
      </c>
      <c r="N21" s="262" t="s">
        <v>18</v>
      </c>
      <c r="O21" s="261" t="s">
        <v>19</v>
      </c>
    </row>
    <row r="22" spans="1:15" ht="15">
      <c r="A22" s="328" t="s">
        <v>275</v>
      </c>
      <c r="B22" s="329"/>
      <c r="C22" s="329"/>
      <c r="D22" s="329"/>
      <c r="E22" s="329"/>
      <c r="F22" s="330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1:15" ht="15">
      <c r="A23" s="181"/>
      <c r="B23" s="331" t="s">
        <v>370</v>
      </c>
      <c r="C23" s="332"/>
      <c r="D23" s="332"/>
      <c r="E23" s="332"/>
      <c r="F23" s="333"/>
      <c r="G23" s="237"/>
      <c r="H23" s="237"/>
      <c r="I23" s="237"/>
      <c r="J23" s="237"/>
      <c r="K23" s="237"/>
      <c r="L23" s="237"/>
      <c r="M23" s="237"/>
      <c r="N23" s="237"/>
      <c r="O23" s="237"/>
    </row>
    <row r="24" spans="1:15" ht="15">
      <c r="A24" s="235"/>
      <c r="B24" s="236"/>
      <c r="C24" s="334" t="s">
        <v>387</v>
      </c>
      <c r="D24" s="329"/>
      <c r="E24" s="329"/>
      <c r="F24" s="330"/>
      <c r="G24" s="277">
        <v>12956824</v>
      </c>
      <c r="H24" s="242">
        <f>+G6</f>
        <v>16843871</v>
      </c>
      <c r="I24" s="242">
        <f>+F5</f>
        <v>3887047</v>
      </c>
      <c r="J24" s="115"/>
      <c r="K24" s="115"/>
      <c r="L24" s="115"/>
      <c r="M24" s="115"/>
      <c r="N24" s="242">
        <f>+G24-H24+I24-J24+K24-L24+M24</f>
        <v>0</v>
      </c>
      <c r="O24" s="115"/>
    </row>
    <row r="27" spans="1:15" ht="15.75">
      <c r="A27" s="360" t="s">
        <v>287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</row>
    <row r="31" spans="7:15" ht="15">
      <c r="G31" s="347" t="s">
        <v>9</v>
      </c>
      <c r="H31" s="348"/>
      <c r="I31" s="348"/>
      <c r="J31" s="348"/>
      <c r="K31" s="348"/>
      <c r="L31" s="348"/>
      <c r="M31" s="348"/>
      <c r="N31" s="348"/>
      <c r="O31" s="349"/>
    </row>
    <row r="32" spans="1:15" ht="51">
      <c r="A32" s="145"/>
      <c r="B32" s="145"/>
      <c r="C32" s="145"/>
      <c r="D32" s="145"/>
      <c r="E32" s="145"/>
      <c r="F32" s="145"/>
      <c r="G32" s="232" t="s">
        <v>11</v>
      </c>
      <c r="H32" s="233" t="s">
        <v>12</v>
      </c>
      <c r="I32" s="232" t="s">
        <v>13</v>
      </c>
      <c r="J32" s="233" t="s">
        <v>14</v>
      </c>
      <c r="K32" s="232" t="s">
        <v>15</v>
      </c>
      <c r="L32" s="233" t="s">
        <v>16</v>
      </c>
      <c r="M32" s="232" t="s">
        <v>17</v>
      </c>
      <c r="N32" s="233" t="s">
        <v>18</v>
      </c>
      <c r="O32" s="232" t="s">
        <v>19</v>
      </c>
    </row>
    <row r="33" spans="1:15" ht="15">
      <c r="A33" s="357" t="s">
        <v>20</v>
      </c>
      <c r="B33" s="358"/>
      <c r="C33" s="358"/>
      <c r="D33" s="358"/>
      <c r="E33" s="358"/>
      <c r="F33" s="343"/>
      <c r="G33" s="237"/>
      <c r="H33" s="237"/>
      <c r="I33" s="237"/>
      <c r="J33" s="237"/>
      <c r="K33" s="237"/>
      <c r="L33" s="237"/>
      <c r="M33" s="237"/>
      <c r="N33" s="237"/>
      <c r="O33" s="237"/>
    </row>
    <row r="34" spans="1:15" ht="15">
      <c r="A34" s="2"/>
      <c r="B34" s="2"/>
      <c r="C34" s="357" t="s">
        <v>76</v>
      </c>
      <c r="D34" s="358"/>
      <c r="E34" s="358"/>
      <c r="F34" s="343"/>
      <c r="G34" s="237"/>
      <c r="H34" s="237"/>
      <c r="I34" s="237"/>
      <c r="J34" s="237"/>
      <c r="K34" s="237"/>
      <c r="L34" s="237"/>
      <c r="M34" s="237"/>
      <c r="N34" s="237"/>
      <c r="O34" s="237"/>
    </row>
    <row r="35" spans="1:15" ht="15" customHeight="1">
      <c r="A35" s="2"/>
      <c r="B35" s="2"/>
      <c r="C35" s="2"/>
      <c r="D35" s="414" t="s">
        <v>77</v>
      </c>
      <c r="E35" s="350"/>
      <c r="F35" s="341"/>
      <c r="G35" s="286"/>
      <c r="H35" s="147"/>
      <c r="I35" s="147"/>
      <c r="J35" s="147"/>
      <c r="K35" s="147"/>
      <c r="L35" s="147"/>
      <c r="M35" s="147"/>
      <c r="N35" s="278">
        <f aca="true" t="shared" si="0" ref="N35:N44">+G35-H35+I35-J35+K35-L35+M35</f>
        <v>0</v>
      </c>
      <c r="O35" s="281"/>
    </row>
    <row r="36" spans="1:15" ht="15">
      <c r="A36" s="2"/>
      <c r="B36" s="2"/>
      <c r="C36" s="2"/>
      <c r="D36" s="342" t="s">
        <v>78</v>
      </c>
      <c r="E36" s="358"/>
      <c r="F36" s="343"/>
      <c r="G36" s="286"/>
      <c r="H36" s="146"/>
      <c r="I36" s="146"/>
      <c r="J36" s="146"/>
      <c r="K36" s="146"/>
      <c r="L36" s="146"/>
      <c r="M36" s="146"/>
      <c r="N36" s="279">
        <f t="shared" si="0"/>
        <v>0</v>
      </c>
      <c r="O36" s="282"/>
    </row>
    <row r="37" spans="1:15" ht="15">
      <c r="A37" s="2"/>
      <c r="B37" s="2"/>
      <c r="C37" s="2"/>
      <c r="D37" s="340" t="s">
        <v>79</v>
      </c>
      <c r="E37" s="350"/>
      <c r="F37" s="341"/>
      <c r="G37" s="286"/>
      <c r="H37" s="147"/>
      <c r="I37" s="147"/>
      <c r="J37" s="147"/>
      <c r="K37" s="147"/>
      <c r="L37" s="147"/>
      <c r="M37" s="147"/>
      <c r="N37" s="278">
        <f t="shared" si="0"/>
        <v>0</v>
      </c>
      <c r="O37" s="283"/>
    </row>
    <row r="38" spans="1:15" ht="15">
      <c r="A38" s="2"/>
      <c r="B38" s="2"/>
      <c r="C38" s="2"/>
      <c r="D38" s="342" t="s">
        <v>80</v>
      </c>
      <c r="E38" s="358"/>
      <c r="F38" s="343"/>
      <c r="G38" s="286"/>
      <c r="H38" s="269">
        <f>+I24</f>
        <v>3887047</v>
      </c>
      <c r="I38" s="146"/>
      <c r="J38" s="146"/>
      <c r="K38" s="146"/>
      <c r="L38" s="146"/>
      <c r="M38" s="146"/>
      <c r="N38" s="279">
        <f t="shared" si="0"/>
        <v>-3887047</v>
      </c>
      <c r="O38" s="282">
        <v>41</v>
      </c>
    </row>
    <row r="39" spans="1:15" ht="15">
      <c r="A39" s="2"/>
      <c r="B39" s="2"/>
      <c r="C39" s="2"/>
      <c r="D39" s="340" t="s">
        <v>81</v>
      </c>
      <c r="E39" s="350"/>
      <c r="F39" s="341"/>
      <c r="G39" s="286"/>
      <c r="H39" s="147"/>
      <c r="I39" s="147"/>
      <c r="J39" s="147"/>
      <c r="K39" s="147"/>
      <c r="L39" s="147"/>
      <c r="M39" s="147"/>
      <c r="N39" s="278">
        <f t="shared" si="0"/>
        <v>0</v>
      </c>
      <c r="O39" s="283"/>
    </row>
    <row r="40" spans="1:15" ht="15">
      <c r="A40" s="2"/>
      <c r="B40" s="2"/>
      <c r="C40" s="2"/>
      <c r="D40" s="342" t="s">
        <v>82</v>
      </c>
      <c r="E40" s="358"/>
      <c r="F40" s="343"/>
      <c r="G40" s="286"/>
      <c r="H40" s="146"/>
      <c r="I40" s="146"/>
      <c r="J40" s="146"/>
      <c r="K40" s="146"/>
      <c r="L40" s="146"/>
      <c r="M40" s="146"/>
      <c r="N40" s="279">
        <f t="shared" si="0"/>
        <v>0</v>
      </c>
      <c r="O40" s="282"/>
    </row>
    <row r="41" spans="1:15" ht="15">
      <c r="A41" s="2"/>
      <c r="B41" s="2"/>
      <c r="C41" s="2"/>
      <c r="D41" s="340" t="s">
        <v>83</v>
      </c>
      <c r="E41" s="350"/>
      <c r="F41" s="341"/>
      <c r="G41" s="286"/>
      <c r="H41" s="147"/>
      <c r="I41" s="192">
        <f>+H24</f>
        <v>16843871</v>
      </c>
      <c r="J41" s="147"/>
      <c r="K41" s="147"/>
      <c r="L41" s="147"/>
      <c r="M41" s="147"/>
      <c r="N41" s="278">
        <f t="shared" si="0"/>
        <v>16843871</v>
      </c>
      <c r="O41" s="283"/>
    </row>
    <row r="42" spans="1:15" ht="15">
      <c r="A42" s="2"/>
      <c r="B42" s="2"/>
      <c r="C42" s="2"/>
      <c r="D42" s="342" t="s">
        <v>84</v>
      </c>
      <c r="E42" s="358"/>
      <c r="F42" s="343"/>
      <c r="G42" s="286"/>
      <c r="H42" s="146"/>
      <c r="I42" s="146"/>
      <c r="J42" s="146"/>
      <c r="K42" s="146"/>
      <c r="L42" s="146"/>
      <c r="M42" s="146"/>
      <c r="N42" s="279">
        <f t="shared" si="0"/>
        <v>0</v>
      </c>
      <c r="O42" s="282"/>
    </row>
    <row r="43" spans="1:15" ht="15">
      <c r="A43" s="2"/>
      <c r="B43" s="2"/>
      <c r="C43" s="2"/>
      <c r="D43" s="340" t="s">
        <v>85</v>
      </c>
      <c r="E43" s="350"/>
      <c r="F43" s="341"/>
      <c r="G43" s="286"/>
      <c r="H43" s="147"/>
      <c r="I43" s="147"/>
      <c r="J43" s="147"/>
      <c r="K43" s="147"/>
      <c r="L43" s="147"/>
      <c r="M43" s="147"/>
      <c r="N43" s="278">
        <f t="shared" si="0"/>
        <v>0</v>
      </c>
      <c r="O43" s="283"/>
    </row>
    <row r="44" spans="1:15" ht="15">
      <c r="A44" s="234"/>
      <c r="B44" s="234"/>
      <c r="C44" s="234"/>
      <c r="D44" s="342" t="s">
        <v>86</v>
      </c>
      <c r="E44" s="358"/>
      <c r="F44" s="343"/>
      <c r="G44" s="286"/>
      <c r="H44" s="152"/>
      <c r="I44" s="152"/>
      <c r="J44" s="152"/>
      <c r="K44" s="152"/>
      <c r="L44" s="152"/>
      <c r="M44" s="152"/>
      <c r="N44" s="280">
        <f t="shared" si="0"/>
        <v>0</v>
      </c>
      <c r="O44" s="274"/>
    </row>
  </sheetData>
  <sheetProtection/>
  <mergeCells count="31">
    <mergeCell ref="A3:G3"/>
    <mergeCell ref="A4:E4"/>
    <mergeCell ref="A5:E5"/>
    <mergeCell ref="A10:E10"/>
    <mergeCell ref="A6:E6"/>
    <mergeCell ref="G31:O31"/>
    <mergeCell ref="D39:F39"/>
    <mergeCell ref="D40:F40"/>
    <mergeCell ref="D41:F41"/>
    <mergeCell ref="D42:F42"/>
    <mergeCell ref="D43:F43"/>
    <mergeCell ref="D44:F44"/>
    <mergeCell ref="B23:F23"/>
    <mergeCell ref="C24:F24"/>
    <mergeCell ref="I3:J3"/>
    <mergeCell ref="A7:E7"/>
    <mergeCell ref="D38:F38"/>
    <mergeCell ref="A9:E9"/>
    <mergeCell ref="G20:O20"/>
    <mergeCell ref="A22:F22"/>
    <mergeCell ref="D35:F35"/>
    <mergeCell ref="A8:E8"/>
    <mergeCell ref="A33:F33"/>
    <mergeCell ref="I2:J2"/>
    <mergeCell ref="L3:M3"/>
    <mergeCell ref="D36:F36"/>
    <mergeCell ref="D37:F37"/>
    <mergeCell ref="C34:F34"/>
    <mergeCell ref="A15:O15"/>
    <mergeCell ref="A18:O18"/>
    <mergeCell ref="A27:O27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G129"/>
  <sheetViews>
    <sheetView showGridLines="0" zoomScalePageLayoutView="0" workbookViewId="0" topLeftCell="A108">
      <selection activeCell="F131" sqref="F131"/>
    </sheetView>
  </sheetViews>
  <sheetFormatPr defaultColWidth="9.140625" defaultRowHeight="15"/>
  <cols>
    <col min="1" max="1" width="9.140625" style="0" customWidth="1"/>
    <col min="2" max="4" width="2.7109375" style="0" customWidth="1"/>
    <col min="5" max="5" width="50.00390625" style="0" customWidth="1"/>
    <col min="6" max="7" width="15.00390625" style="0" customWidth="1"/>
  </cols>
  <sheetData>
    <row r="2" spans="2:3" ht="15">
      <c r="B2" s="3" t="s">
        <v>0</v>
      </c>
      <c r="C2" t="s">
        <v>1</v>
      </c>
    </row>
    <row r="3" spans="2:3" ht="15">
      <c r="B3" s="3" t="s">
        <v>2</v>
      </c>
      <c r="C3" t="s">
        <v>3</v>
      </c>
    </row>
    <row r="4" spans="2:3" ht="15">
      <c r="B4" s="3" t="s">
        <v>4</v>
      </c>
      <c r="C4" t="s">
        <v>88</v>
      </c>
    </row>
    <row r="5" spans="2:3" ht="15">
      <c r="B5" s="3" t="s">
        <v>5</v>
      </c>
      <c r="C5" t="s">
        <v>89</v>
      </c>
    </row>
    <row r="6" spans="2:3" ht="15">
      <c r="B6" s="3" t="s">
        <v>6</v>
      </c>
      <c r="C6" t="s">
        <v>10</v>
      </c>
    </row>
    <row r="7" spans="2:3" ht="15">
      <c r="B7" s="3" t="s">
        <v>7</v>
      </c>
      <c r="C7" t="s">
        <v>8</v>
      </c>
    </row>
    <row r="9" spans="6:7" ht="15">
      <c r="F9" s="423" t="s">
        <v>89</v>
      </c>
      <c r="G9" s="424"/>
    </row>
    <row r="10" spans="2:7" ht="33" customHeight="1">
      <c r="B10" s="110"/>
      <c r="C10" s="109"/>
      <c r="D10" s="108"/>
      <c r="E10" s="107"/>
      <c r="F10" s="425" t="s">
        <v>90</v>
      </c>
      <c r="G10" s="426" t="s">
        <v>91</v>
      </c>
    </row>
    <row r="11" spans="2:7" ht="15">
      <c r="B11" s="421" t="s">
        <v>92</v>
      </c>
      <c r="C11" s="422"/>
      <c r="D11" s="422"/>
      <c r="E11" s="416"/>
      <c r="F11" s="300"/>
      <c r="G11" s="278"/>
    </row>
    <row r="12" spans="2:7" ht="15">
      <c r="B12" s="4"/>
      <c r="C12" s="420" t="s">
        <v>93</v>
      </c>
      <c r="D12" s="418"/>
      <c r="E12" s="419"/>
      <c r="F12" s="300"/>
      <c r="G12" s="279">
        <v>254963193</v>
      </c>
    </row>
    <row r="13" spans="2:7" ht="15">
      <c r="B13" s="4"/>
      <c r="C13" s="415" t="s">
        <v>94</v>
      </c>
      <c r="D13" s="422"/>
      <c r="E13" s="416"/>
      <c r="F13" s="300"/>
      <c r="G13" s="278">
        <f>+G82</f>
        <v>-25362898.34080255</v>
      </c>
    </row>
    <row r="14" spans="2:7" ht="15">
      <c r="B14" s="4"/>
      <c r="C14" s="420" t="s">
        <v>95</v>
      </c>
      <c r="D14" s="418"/>
      <c r="E14" s="419"/>
      <c r="F14" s="300"/>
      <c r="G14" s="279">
        <f>+G125</f>
        <v>0</v>
      </c>
    </row>
    <row r="15" spans="2:7" ht="15">
      <c r="B15" s="4"/>
      <c r="C15" s="415" t="s">
        <v>96</v>
      </c>
      <c r="D15" s="422"/>
      <c r="E15" s="416"/>
      <c r="F15" s="300"/>
      <c r="G15" s="278">
        <f>+G13+G14</f>
        <v>-25362898.34080255</v>
      </c>
    </row>
    <row r="16" spans="2:7" ht="15">
      <c r="B16" s="4"/>
      <c r="C16" s="420" t="s">
        <v>97</v>
      </c>
      <c r="D16" s="418"/>
      <c r="E16" s="419"/>
      <c r="F16" s="300"/>
      <c r="G16" s="279">
        <f>+G129</f>
        <v>-2453</v>
      </c>
    </row>
    <row r="17" spans="2:7" ht="15">
      <c r="B17" s="4"/>
      <c r="C17" s="415" t="s">
        <v>98</v>
      </c>
      <c r="D17" s="422"/>
      <c r="E17" s="416"/>
      <c r="F17" s="300"/>
      <c r="G17" s="278">
        <f>+G12+G15+G16</f>
        <v>229597841.65919745</v>
      </c>
    </row>
    <row r="18" spans="2:7" ht="15">
      <c r="B18" s="4"/>
      <c r="C18" s="420" t="s">
        <v>99</v>
      </c>
      <c r="D18" s="418"/>
      <c r="E18" s="419"/>
      <c r="F18" s="300"/>
      <c r="G18" s="279">
        <f>+G12-G17</f>
        <v>25365351.34080255</v>
      </c>
    </row>
    <row r="19" spans="2:7" ht="15">
      <c r="B19" s="6"/>
      <c r="C19" s="415" t="s">
        <v>100</v>
      </c>
      <c r="D19" s="422"/>
      <c r="E19" s="416"/>
      <c r="F19" s="300"/>
      <c r="G19" s="292">
        <f>+G18/G12</f>
        <v>0.09948632601570279</v>
      </c>
    </row>
    <row r="20" spans="2:7" ht="15">
      <c r="B20" s="417" t="s">
        <v>101</v>
      </c>
      <c r="C20" s="418"/>
      <c r="D20" s="418"/>
      <c r="E20" s="419"/>
      <c r="F20" s="300"/>
      <c r="G20" s="114"/>
    </row>
    <row r="21" spans="2:7" ht="15">
      <c r="B21" s="5"/>
      <c r="C21" s="421" t="s">
        <v>102</v>
      </c>
      <c r="D21" s="422"/>
      <c r="E21" s="416"/>
      <c r="F21" s="300"/>
      <c r="G21" s="113"/>
    </row>
    <row r="22" spans="2:7" ht="15">
      <c r="B22" s="5"/>
      <c r="C22" s="4"/>
      <c r="D22" s="417" t="s">
        <v>103</v>
      </c>
      <c r="E22" s="419"/>
      <c r="F22" s="300"/>
      <c r="G22" s="114"/>
    </row>
    <row r="23" spans="2:7" ht="15">
      <c r="B23" s="5"/>
      <c r="C23" s="4"/>
      <c r="D23" s="5"/>
      <c r="E23" s="10" t="s">
        <v>104</v>
      </c>
      <c r="F23" s="300"/>
      <c r="G23" s="112"/>
    </row>
    <row r="24" spans="2:7" ht="15">
      <c r="B24" s="5"/>
      <c r="C24" s="4"/>
      <c r="D24" s="5"/>
      <c r="E24" s="11" t="s">
        <v>105</v>
      </c>
      <c r="F24" s="300"/>
      <c r="G24" s="111"/>
    </row>
    <row r="25" spans="2:7" ht="15">
      <c r="B25" s="5"/>
      <c r="C25" s="4"/>
      <c r="D25" s="5"/>
      <c r="E25" s="12" t="s">
        <v>106</v>
      </c>
      <c r="F25" s="300"/>
      <c r="G25" s="112"/>
    </row>
    <row r="26" spans="2:7" ht="25.5">
      <c r="B26" s="5"/>
      <c r="C26" s="4"/>
      <c r="D26" s="5"/>
      <c r="E26" s="13" t="s">
        <v>107</v>
      </c>
      <c r="F26" s="300"/>
      <c r="G26" s="111"/>
    </row>
    <row r="27" spans="2:7" ht="38.25">
      <c r="B27" s="5"/>
      <c r="C27" s="4"/>
      <c r="D27" s="5"/>
      <c r="E27" s="14" t="s">
        <v>108</v>
      </c>
      <c r="F27" s="300"/>
      <c r="G27" s="112"/>
    </row>
    <row r="28" spans="2:7" ht="25.5">
      <c r="B28" s="5"/>
      <c r="C28" s="4"/>
      <c r="D28" s="5"/>
      <c r="E28" s="15" t="s">
        <v>109</v>
      </c>
      <c r="F28" s="300"/>
      <c r="G28" s="111"/>
    </row>
    <row r="29" spans="2:7" ht="25.5">
      <c r="B29" s="5"/>
      <c r="C29" s="4"/>
      <c r="D29" s="5"/>
      <c r="E29" s="16" t="s">
        <v>110</v>
      </c>
      <c r="F29" s="300"/>
      <c r="G29" s="112"/>
    </row>
    <row r="30" spans="2:7" ht="15">
      <c r="B30" s="5"/>
      <c r="C30" s="4"/>
      <c r="D30" s="5"/>
      <c r="E30" s="17" t="s">
        <v>111</v>
      </c>
      <c r="F30" s="300"/>
      <c r="G30" s="111"/>
    </row>
    <row r="31" spans="2:7" ht="25.5">
      <c r="B31" s="5"/>
      <c r="C31" s="4"/>
      <c r="D31" s="5"/>
      <c r="E31" s="18" t="s">
        <v>112</v>
      </c>
      <c r="F31" s="300"/>
      <c r="G31" s="112"/>
    </row>
    <row r="32" spans="2:7" ht="25.5">
      <c r="B32" s="5"/>
      <c r="C32" s="4"/>
      <c r="D32" s="5"/>
      <c r="E32" s="19" t="s">
        <v>113</v>
      </c>
      <c r="F32" s="300"/>
      <c r="G32" s="279">
        <f>+'PP&amp; EQ'!G27</f>
        <v>1734083</v>
      </c>
    </row>
    <row r="33" spans="2:7" ht="15">
      <c r="B33" s="5"/>
      <c r="C33" s="4"/>
      <c r="D33" s="5"/>
      <c r="E33" s="20" t="s">
        <v>114</v>
      </c>
      <c r="F33" s="300"/>
      <c r="G33" s="278">
        <f>-'PP&amp; EQ'!G61</f>
        <v>-11255652</v>
      </c>
    </row>
    <row r="34" spans="2:7" ht="25.5">
      <c r="B34" s="5"/>
      <c r="C34" s="4"/>
      <c r="D34" s="5"/>
      <c r="E34" s="21" t="s">
        <v>115</v>
      </c>
      <c r="F34" s="300"/>
      <c r="G34" s="111"/>
    </row>
    <row r="35" spans="2:7" ht="25.5">
      <c r="B35" s="5"/>
      <c r="C35" s="4"/>
      <c r="D35" s="5"/>
      <c r="E35" s="22" t="s">
        <v>116</v>
      </c>
      <c r="F35" s="300"/>
      <c r="G35" s="112"/>
    </row>
    <row r="36" spans="2:7" ht="15">
      <c r="B36" s="5"/>
      <c r="C36" s="4"/>
      <c r="D36" s="5"/>
      <c r="E36" s="23" t="s">
        <v>117</v>
      </c>
      <c r="F36" s="300"/>
      <c r="G36" s="111"/>
    </row>
    <row r="37" spans="2:7" ht="15">
      <c r="B37" s="5"/>
      <c r="C37" s="4"/>
      <c r="D37" s="5"/>
      <c r="E37" s="24" t="s">
        <v>118</v>
      </c>
      <c r="F37" s="300"/>
      <c r="G37" s="112"/>
    </row>
    <row r="38" spans="2:7" ht="25.5">
      <c r="B38" s="5"/>
      <c r="C38" s="4"/>
      <c r="D38" s="5"/>
      <c r="E38" s="25" t="s">
        <v>119</v>
      </c>
      <c r="F38" s="300"/>
      <c r="G38" s="111"/>
    </row>
    <row r="39" spans="2:7" ht="15">
      <c r="B39" s="5"/>
      <c r="C39" s="4"/>
      <c r="D39" s="5"/>
      <c r="E39" s="26" t="s">
        <v>120</v>
      </c>
      <c r="F39" s="300"/>
      <c r="G39" s="112"/>
    </row>
    <row r="40" spans="2:7" ht="25.5">
      <c r="B40" s="5"/>
      <c r="C40" s="4"/>
      <c r="D40" s="5"/>
      <c r="E40" s="27" t="s">
        <v>121</v>
      </c>
      <c r="F40" s="300"/>
      <c r="G40" s="279">
        <f>-'INTANGIBLES - DIFERIDOS'!G29</f>
        <v>-16195101</v>
      </c>
    </row>
    <row r="41" spans="2:7" ht="15">
      <c r="B41" s="5"/>
      <c r="C41" s="4"/>
      <c r="D41" s="5"/>
      <c r="E41" s="28" t="s">
        <v>122</v>
      </c>
      <c r="F41" s="300"/>
      <c r="G41" s="112"/>
    </row>
    <row r="42" spans="2:7" ht="25.5">
      <c r="B42" s="5"/>
      <c r="C42" s="4"/>
      <c r="D42" s="5"/>
      <c r="E42" s="29" t="s">
        <v>123</v>
      </c>
      <c r="F42" s="300"/>
      <c r="G42" s="111"/>
    </row>
    <row r="43" spans="2:7" ht="15">
      <c r="B43" s="5"/>
      <c r="C43" s="4"/>
      <c r="D43" s="5"/>
      <c r="E43" s="30" t="s">
        <v>124</v>
      </c>
      <c r="F43" s="300"/>
      <c r="G43" s="112"/>
    </row>
    <row r="44" spans="2:7" ht="25.5">
      <c r="B44" s="5"/>
      <c r="C44" s="4"/>
      <c r="D44" s="5"/>
      <c r="E44" s="31" t="s">
        <v>125</v>
      </c>
      <c r="F44" s="300"/>
      <c r="G44" s="111"/>
    </row>
    <row r="45" spans="2:7" ht="25.5">
      <c r="B45" s="5"/>
      <c r="C45" s="4"/>
      <c r="D45" s="5"/>
      <c r="E45" s="32" t="s">
        <v>126</v>
      </c>
      <c r="F45" s="300"/>
      <c r="G45" s="112"/>
    </row>
    <row r="46" spans="2:7" ht="25.5">
      <c r="B46" s="5"/>
      <c r="C46" s="4"/>
      <c r="D46" s="5"/>
      <c r="E46" s="33" t="s">
        <v>127</v>
      </c>
      <c r="F46" s="300"/>
      <c r="G46" s="111"/>
    </row>
    <row r="47" spans="2:7" ht="15">
      <c r="B47" s="5"/>
      <c r="C47" s="4"/>
      <c r="D47" s="5"/>
      <c r="E47" s="34" t="s">
        <v>128</v>
      </c>
      <c r="F47" s="300"/>
      <c r="G47" s="112"/>
    </row>
    <row r="48" spans="2:7" ht="25.5">
      <c r="B48" s="5"/>
      <c r="C48" s="4"/>
      <c r="D48" s="5"/>
      <c r="E48" s="35" t="s">
        <v>129</v>
      </c>
      <c r="F48" s="300"/>
      <c r="G48" s="111"/>
    </row>
    <row r="49" spans="2:7" ht="15">
      <c r="B49" s="5"/>
      <c r="C49" s="4"/>
      <c r="D49" s="7"/>
      <c r="E49" s="36" t="s">
        <v>130</v>
      </c>
      <c r="F49" s="300"/>
      <c r="G49" s="112"/>
    </row>
    <row r="50" spans="2:7" ht="15">
      <c r="B50" s="5"/>
      <c r="C50" s="4"/>
      <c r="D50" s="417" t="s">
        <v>131</v>
      </c>
      <c r="E50" s="419"/>
      <c r="F50" s="300"/>
      <c r="G50" s="114"/>
    </row>
    <row r="51" spans="2:7" ht="15">
      <c r="B51" s="5"/>
      <c r="C51" s="4"/>
      <c r="D51" s="5"/>
      <c r="E51" s="37" t="s">
        <v>132</v>
      </c>
      <c r="F51" s="298"/>
      <c r="G51" s="278">
        <f>+'PP&amp; EQ'!F246</f>
        <v>353771.65919745096</v>
      </c>
    </row>
    <row r="52" spans="2:7" ht="15">
      <c r="B52" s="5"/>
      <c r="C52" s="4"/>
      <c r="D52" s="5"/>
      <c r="E52" s="38" t="s">
        <v>133</v>
      </c>
      <c r="F52" s="301"/>
      <c r="G52" s="111"/>
    </row>
    <row r="53" spans="2:7" ht="15">
      <c r="B53" s="5"/>
      <c r="C53" s="4"/>
      <c r="D53" s="5"/>
      <c r="E53" s="39" t="s">
        <v>134</v>
      </c>
      <c r="F53" s="298"/>
      <c r="G53" s="112"/>
    </row>
    <row r="54" spans="2:7" ht="15">
      <c r="B54" s="5"/>
      <c r="C54" s="4"/>
      <c r="D54" s="5"/>
      <c r="E54" s="40" t="s">
        <v>135</v>
      </c>
      <c r="F54" s="301"/>
      <c r="G54" s="111"/>
    </row>
    <row r="55" spans="2:7" ht="15">
      <c r="B55" s="5"/>
      <c r="C55" s="4"/>
      <c r="D55" s="5"/>
      <c r="E55" s="41" t="s">
        <v>136</v>
      </c>
      <c r="F55" s="298"/>
      <c r="G55" s="112"/>
    </row>
    <row r="56" spans="2:7" ht="15">
      <c r="B56" s="5"/>
      <c r="C56" s="4"/>
      <c r="D56" s="5"/>
      <c r="E56" s="42" t="s">
        <v>137</v>
      </c>
      <c r="F56" s="301"/>
      <c r="G56" s="111"/>
    </row>
    <row r="57" spans="2:7" ht="15">
      <c r="B57" s="5"/>
      <c r="C57" s="4"/>
      <c r="D57" s="5"/>
      <c r="E57" s="43" t="s">
        <v>138</v>
      </c>
      <c r="F57" s="298"/>
      <c r="G57" s="112"/>
    </row>
    <row r="58" spans="2:7" ht="15">
      <c r="B58" s="5"/>
      <c r="C58" s="4"/>
      <c r="D58" s="5"/>
      <c r="E58" s="44" t="s">
        <v>139</v>
      </c>
      <c r="F58" s="301"/>
      <c r="G58" s="111"/>
    </row>
    <row r="59" spans="2:7" ht="15">
      <c r="B59" s="5"/>
      <c r="C59" s="4"/>
      <c r="D59" s="5"/>
      <c r="E59" s="45" t="s">
        <v>140</v>
      </c>
      <c r="F59" s="298"/>
      <c r="G59" s="112"/>
    </row>
    <row r="60" spans="2:7" ht="15">
      <c r="B60" s="5"/>
      <c r="C60" s="4"/>
      <c r="D60" s="5"/>
      <c r="E60" s="46" t="s">
        <v>141</v>
      </c>
      <c r="F60" s="301"/>
      <c r="G60" s="111"/>
    </row>
    <row r="61" spans="2:7" ht="15">
      <c r="B61" s="5"/>
      <c r="C61" s="4"/>
      <c r="D61" s="5"/>
      <c r="E61" s="47" t="s">
        <v>142</v>
      </c>
      <c r="F61" s="298"/>
      <c r="G61" s="112"/>
    </row>
    <row r="62" spans="2:7" ht="15">
      <c r="B62" s="5"/>
      <c r="C62" s="4"/>
      <c r="D62" s="5"/>
      <c r="E62" s="48" t="s">
        <v>143</v>
      </c>
      <c r="F62" s="301"/>
      <c r="G62" s="111"/>
    </row>
    <row r="63" spans="2:7" ht="15">
      <c r="B63" s="5"/>
      <c r="C63" s="4"/>
      <c r="D63" s="5"/>
      <c r="E63" s="49" t="s">
        <v>144</v>
      </c>
      <c r="F63" s="298"/>
      <c r="G63" s="112"/>
    </row>
    <row r="64" spans="2:7" ht="15">
      <c r="B64" s="5"/>
      <c r="C64" s="4"/>
      <c r="D64" s="5"/>
      <c r="E64" s="50" t="s">
        <v>145</v>
      </c>
      <c r="F64" s="301"/>
      <c r="G64" s="111"/>
    </row>
    <row r="65" spans="2:7" ht="15">
      <c r="B65" s="5"/>
      <c r="C65" s="4"/>
      <c r="D65" s="5"/>
      <c r="E65" s="51" t="s">
        <v>146</v>
      </c>
      <c r="F65" s="298"/>
      <c r="G65" s="112"/>
    </row>
    <row r="66" spans="2:7" ht="15">
      <c r="B66" s="5"/>
      <c r="C66" s="4"/>
      <c r="D66" s="5"/>
      <c r="E66" s="52" t="s">
        <v>147</v>
      </c>
      <c r="F66" s="301"/>
      <c r="G66" s="111"/>
    </row>
    <row r="67" spans="2:7" ht="15">
      <c r="B67" s="5"/>
      <c r="C67" s="4"/>
      <c r="D67" s="5"/>
      <c r="E67" s="53" t="s">
        <v>148</v>
      </c>
      <c r="F67" s="298"/>
      <c r="G67" s="112"/>
    </row>
    <row r="68" spans="2:7" ht="15">
      <c r="B68" s="5"/>
      <c r="C68" s="4"/>
      <c r="D68" s="5"/>
      <c r="E68" s="54" t="s">
        <v>149</v>
      </c>
      <c r="F68" s="301"/>
      <c r="G68" s="111"/>
    </row>
    <row r="69" spans="2:7" ht="15">
      <c r="B69" s="5"/>
      <c r="C69" s="4"/>
      <c r="D69" s="5"/>
      <c r="E69" s="55" t="s">
        <v>150</v>
      </c>
      <c r="F69" s="298"/>
      <c r="G69" s="112"/>
    </row>
    <row r="70" spans="2:7" ht="15">
      <c r="B70" s="5"/>
      <c r="C70" s="4"/>
      <c r="D70" s="5"/>
      <c r="E70" s="56" t="s">
        <v>151</v>
      </c>
      <c r="F70" s="301"/>
      <c r="G70" s="111"/>
    </row>
    <row r="71" spans="2:7" ht="15">
      <c r="B71" s="5"/>
      <c r="C71" s="4"/>
      <c r="D71" s="5"/>
      <c r="E71" s="57" t="s">
        <v>152</v>
      </c>
      <c r="F71" s="298"/>
      <c r="G71" s="112"/>
    </row>
    <row r="72" spans="2:7" ht="15">
      <c r="B72" s="5"/>
      <c r="C72" s="4"/>
      <c r="D72" s="5"/>
      <c r="E72" s="58" t="s">
        <v>153</v>
      </c>
      <c r="F72" s="301"/>
      <c r="G72" s="111"/>
    </row>
    <row r="73" spans="2:7" ht="15">
      <c r="B73" s="5"/>
      <c r="C73" s="4"/>
      <c r="D73" s="5"/>
      <c r="E73" s="59" t="s">
        <v>154</v>
      </c>
      <c r="F73" s="298"/>
      <c r="G73" s="112"/>
    </row>
    <row r="74" spans="2:7" ht="15">
      <c r="B74" s="5"/>
      <c r="C74" s="4"/>
      <c r="D74" s="5"/>
      <c r="E74" s="60" t="s">
        <v>155</v>
      </c>
      <c r="F74" s="301"/>
      <c r="G74" s="111"/>
    </row>
    <row r="75" spans="2:7" ht="15">
      <c r="B75" s="5"/>
      <c r="C75" s="4"/>
      <c r="D75" s="5"/>
      <c r="E75" s="61" t="s">
        <v>156</v>
      </c>
      <c r="F75" s="298"/>
      <c r="G75" s="112"/>
    </row>
    <row r="76" spans="2:7" ht="15">
      <c r="B76" s="5"/>
      <c r="C76" s="4"/>
      <c r="D76" s="5"/>
      <c r="E76" s="62" t="s">
        <v>157</v>
      </c>
      <c r="F76" s="301"/>
      <c r="G76" s="111"/>
    </row>
    <row r="77" spans="2:7" ht="15">
      <c r="B77" s="5"/>
      <c r="C77" s="4"/>
      <c r="D77" s="5"/>
      <c r="E77" s="63" t="s">
        <v>158</v>
      </c>
      <c r="F77" s="298"/>
      <c r="G77" s="112"/>
    </row>
    <row r="78" spans="2:7" ht="15">
      <c r="B78" s="5"/>
      <c r="C78" s="4"/>
      <c r="D78" s="5"/>
      <c r="E78" s="64" t="s">
        <v>159</v>
      </c>
      <c r="F78" s="301"/>
      <c r="G78" s="111"/>
    </row>
    <row r="79" spans="2:7" ht="15">
      <c r="B79" s="5"/>
      <c r="C79" s="4"/>
      <c r="D79" s="5"/>
      <c r="E79" s="65" t="s">
        <v>160</v>
      </c>
      <c r="F79" s="298"/>
      <c r="G79" s="112"/>
    </row>
    <row r="80" spans="2:7" ht="15">
      <c r="B80" s="5"/>
      <c r="C80" s="4"/>
      <c r="D80" s="5"/>
      <c r="E80" s="66" t="s">
        <v>161</v>
      </c>
      <c r="F80" s="301"/>
      <c r="G80" s="111"/>
    </row>
    <row r="81" spans="2:7" ht="15">
      <c r="B81" s="5"/>
      <c r="C81" s="4"/>
      <c r="D81" s="7"/>
      <c r="E81" s="67" t="s">
        <v>162</v>
      </c>
      <c r="F81" s="298"/>
      <c r="G81" s="192">
        <f>+SUM(G51:G80)</f>
        <v>353771.65919745096</v>
      </c>
    </row>
    <row r="82" spans="2:7" ht="15">
      <c r="B82" s="5"/>
      <c r="C82" s="6"/>
      <c r="D82" s="420" t="s">
        <v>163</v>
      </c>
      <c r="E82" s="419"/>
      <c r="F82" s="301"/>
      <c r="G82" s="279">
        <f>+SUM(G23:G49)+G81</f>
        <v>-25362898.34080255</v>
      </c>
    </row>
    <row r="83" spans="2:7" ht="15">
      <c r="B83" s="5"/>
      <c r="C83" s="421" t="s">
        <v>164</v>
      </c>
      <c r="D83" s="422"/>
      <c r="E83" s="416"/>
      <c r="F83" s="300"/>
      <c r="G83" s="113"/>
    </row>
    <row r="84" spans="2:7" ht="15">
      <c r="B84" s="5"/>
      <c r="C84" s="4"/>
      <c r="D84" s="417" t="s">
        <v>165</v>
      </c>
      <c r="E84" s="419"/>
      <c r="F84" s="300"/>
      <c r="G84" s="114"/>
    </row>
    <row r="85" spans="2:7" ht="15">
      <c r="B85" s="5"/>
      <c r="C85" s="4"/>
      <c r="D85" s="5"/>
      <c r="E85" s="68" t="s">
        <v>166</v>
      </c>
      <c r="F85" s="300"/>
      <c r="G85" s="112"/>
    </row>
    <row r="86" spans="2:7" ht="25.5">
      <c r="B86" s="5"/>
      <c r="C86" s="4"/>
      <c r="D86" s="5"/>
      <c r="E86" s="69" t="s">
        <v>167</v>
      </c>
      <c r="F86" s="300"/>
      <c r="G86" s="111"/>
    </row>
    <row r="87" spans="2:7" ht="25.5">
      <c r="B87" s="5"/>
      <c r="C87" s="4"/>
      <c r="D87" s="5"/>
      <c r="E87" s="70" t="s">
        <v>168</v>
      </c>
      <c r="F87" s="300"/>
      <c r="G87" s="112"/>
    </row>
    <row r="88" spans="2:7" ht="25.5">
      <c r="B88" s="5"/>
      <c r="C88" s="4"/>
      <c r="D88" s="5"/>
      <c r="E88" s="71" t="s">
        <v>169</v>
      </c>
      <c r="F88" s="300"/>
      <c r="G88" s="111"/>
    </row>
    <row r="89" spans="2:7" ht="15">
      <c r="B89" s="5"/>
      <c r="C89" s="4"/>
      <c r="D89" s="5"/>
      <c r="E89" s="72" t="s">
        <v>170</v>
      </c>
      <c r="F89" s="300"/>
      <c r="G89" s="112"/>
    </row>
    <row r="90" spans="2:7" ht="15">
      <c r="B90" s="5"/>
      <c r="C90" s="4"/>
      <c r="D90" s="5"/>
      <c r="E90" s="73" t="s">
        <v>171</v>
      </c>
      <c r="F90" s="300"/>
      <c r="G90" s="111"/>
    </row>
    <row r="91" spans="2:7" ht="25.5">
      <c r="B91" s="5"/>
      <c r="C91" s="4"/>
      <c r="D91" s="5"/>
      <c r="E91" s="74" t="s">
        <v>172</v>
      </c>
      <c r="F91" s="300"/>
      <c r="G91" s="112"/>
    </row>
    <row r="92" spans="2:7" ht="15">
      <c r="B92" s="5"/>
      <c r="C92" s="4"/>
      <c r="D92" s="7"/>
      <c r="E92" s="75" t="s">
        <v>173</v>
      </c>
      <c r="F92" s="300"/>
      <c r="G92" s="111"/>
    </row>
    <row r="93" spans="2:7" ht="15">
      <c r="B93" s="5"/>
      <c r="C93" s="4"/>
      <c r="D93" s="421" t="s">
        <v>174</v>
      </c>
      <c r="E93" s="416"/>
      <c r="F93" s="300"/>
      <c r="G93" s="113"/>
    </row>
    <row r="94" spans="2:7" ht="15">
      <c r="B94" s="5"/>
      <c r="C94" s="4"/>
      <c r="D94" s="4"/>
      <c r="E94" s="76" t="s">
        <v>175</v>
      </c>
      <c r="F94" s="301"/>
      <c r="G94" s="279"/>
    </row>
    <row r="95" spans="2:7" ht="15">
      <c r="B95" s="5"/>
      <c r="C95" s="4"/>
      <c r="D95" s="4"/>
      <c r="E95" s="77" t="s">
        <v>176</v>
      </c>
      <c r="F95" s="298"/>
      <c r="G95" s="278"/>
    </row>
    <row r="96" spans="2:7" ht="15">
      <c r="B96" s="5"/>
      <c r="C96" s="4"/>
      <c r="D96" s="4"/>
      <c r="E96" s="78" t="s">
        <v>177</v>
      </c>
      <c r="F96" s="301"/>
      <c r="G96" s="279"/>
    </row>
    <row r="97" spans="2:7" ht="15">
      <c r="B97" s="5"/>
      <c r="C97" s="4"/>
      <c r="D97" s="4"/>
      <c r="E97" s="79" t="s">
        <v>178</v>
      </c>
      <c r="F97" s="298"/>
      <c r="G97" s="278"/>
    </row>
    <row r="98" spans="2:7" ht="15">
      <c r="B98" s="5"/>
      <c r="C98" s="4"/>
      <c r="D98" s="4"/>
      <c r="E98" s="80" t="s">
        <v>179</v>
      </c>
      <c r="F98" s="301"/>
      <c r="G98" s="279"/>
    </row>
    <row r="99" spans="2:7" ht="15">
      <c r="B99" s="5"/>
      <c r="C99" s="4"/>
      <c r="D99" s="4"/>
      <c r="E99" s="81" t="s">
        <v>180</v>
      </c>
      <c r="F99" s="298"/>
      <c r="G99" s="278"/>
    </row>
    <row r="100" spans="2:7" ht="15">
      <c r="B100" s="5"/>
      <c r="C100" s="4"/>
      <c r="D100" s="4"/>
      <c r="E100" s="82" t="s">
        <v>181</v>
      </c>
      <c r="F100" s="301"/>
      <c r="G100" s="279"/>
    </row>
    <row r="101" spans="2:7" ht="15">
      <c r="B101" s="5"/>
      <c r="C101" s="4"/>
      <c r="D101" s="4"/>
      <c r="E101" s="83" t="s">
        <v>182</v>
      </c>
      <c r="F101" s="298"/>
      <c r="G101" s="278"/>
    </row>
    <row r="102" spans="2:7" ht="15">
      <c r="B102" s="5"/>
      <c r="C102" s="4"/>
      <c r="D102" s="4"/>
      <c r="E102" s="84" t="s">
        <v>183</v>
      </c>
      <c r="F102" s="301"/>
      <c r="G102" s="279"/>
    </row>
    <row r="103" spans="2:7" ht="15">
      <c r="B103" s="5"/>
      <c r="C103" s="4"/>
      <c r="D103" s="4"/>
      <c r="E103" s="85" t="s">
        <v>184</v>
      </c>
      <c r="F103" s="298"/>
      <c r="G103" s="278"/>
    </row>
    <row r="104" spans="2:7" ht="15">
      <c r="B104" s="5"/>
      <c r="C104" s="4"/>
      <c r="D104" s="4"/>
      <c r="E104" s="86" t="s">
        <v>185</v>
      </c>
      <c r="F104" s="301"/>
      <c r="G104" s="279"/>
    </row>
    <row r="105" spans="2:7" ht="15">
      <c r="B105" s="5"/>
      <c r="C105" s="4"/>
      <c r="D105" s="4"/>
      <c r="E105" s="87" t="s">
        <v>186</v>
      </c>
      <c r="F105" s="298"/>
      <c r="G105" s="278"/>
    </row>
    <row r="106" spans="2:7" ht="15">
      <c r="B106" s="5"/>
      <c r="C106" s="4"/>
      <c r="D106" s="4"/>
      <c r="E106" s="88" t="s">
        <v>187</v>
      </c>
      <c r="F106" s="301"/>
      <c r="G106" s="279"/>
    </row>
    <row r="107" spans="2:7" ht="15">
      <c r="B107" s="5"/>
      <c r="C107" s="4"/>
      <c r="D107" s="4"/>
      <c r="E107" s="89" t="s">
        <v>188</v>
      </c>
      <c r="F107" s="298"/>
      <c r="G107" s="278"/>
    </row>
    <row r="108" spans="2:7" ht="15">
      <c r="B108" s="5"/>
      <c r="C108" s="4"/>
      <c r="D108" s="4"/>
      <c r="E108" s="90" t="s">
        <v>189</v>
      </c>
      <c r="F108" s="301"/>
      <c r="G108" s="279"/>
    </row>
    <row r="109" spans="2:7" ht="15">
      <c r="B109" s="5"/>
      <c r="C109" s="4"/>
      <c r="D109" s="4"/>
      <c r="E109" s="91" t="s">
        <v>190</v>
      </c>
      <c r="F109" s="298"/>
      <c r="G109" s="278"/>
    </row>
    <row r="110" spans="2:7" ht="15">
      <c r="B110" s="5"/>
      <c r="C110" s="4"/>
      <c r="D110" s="4"/>
      <c r="E110" s="92" t="s">
        <v>191</v>
      </c>
      <c r="F110" s="301"/>
      <c r="G110" s="279"/>
    </row>
    <row r="111" spans="2:7" ht="15">
      <c r="B111" s="5"/>
      <c r="C111" s="4"/>
      <c r="D111" s="4"/>
      <c r="E111" s="93" t="s">
        <v>192</v>
      </c>
      <c r="F111" s="298"/>
      <c r="G111" s="278"/>
    </row>
    <row r="112" spans="2:7" ht="15">
      <c r="B112" s="5"/>
      <c r="C112" s="4"/>
      <c r="D112" s="4"/>
      <c r="E112" s="94" t="s">
        <v>193</v>
      </c>
      <c r="F112" s="301"/>
      <c r="G112" s="279"/>
    </row>
    <row r="113" spans="2:7" ht="15">
      <c r="B113" s="5"/>
      <c r="C113" s="4"/>
      <c r="D113" s="4"/>
      <c r="E113" s="95" t="s">
        <v>194</v>
      </c>
      <c r="F113" s="298"/>
      <c r="G113" s="278"/>
    </row>
    <row r="114" spans="2:7" ht="15">
      <c r="B114" s="5"/>
      <c r="C114" s="4"/>
      <c r="D114" s="4"/>
      <c r="E114" s="96" t="s">
        <v>195</v>
      </c>
      <c r="F114" s="301"/>
      <c r="G114" s="279"/>
    </row>
    <row r="115" spans="2:7" ht="15">
      <c r="B115" s="5"/>
      <c r="C115" s="4"/>
      <c r="D115" s="4"/>
      <c r="E115" s="97" t="s">
        <v>196</v>
      </c>
      <c r="F115" s="298"/>
      <c r="G115" s="278"/>
    </row>
    <row r="116" spans="2:7" ht="15">
      <c r="B116" s="5"/>
      <c r="C116" s="4"/>
      <c r="D116" s="4"/>
      <c r="E116" s="98" t="s">
        <v>197</v>
      </c>
      <c r="F116" s="301"/>
      <c r="G116" s="279"/>
    </row>
    <row r="117" spans="2:7" ht="15">
      <c r="B117" s="5"/>
      <c r="C117" s="4"/>
      <c r="D117" s="4"/>
      <c r="E117" s="99" t="s">
        <v>198</v>
      </c>
      <c r="F117" s="298"/>
      <c r="G117" s="278"/>
    </row>
    <row r="118" spans="2:7" ht="15">
      <c r="B118" s="5"/>
      <c r="C118" s="4"/>
      <c r="D118" s="4"/>
      <c r="E118" s="100" t="s">
        <v>199</v>
      </c>
      <c r="F118" s="301"/>
      <c r="G118" s="279"/>
    </row>
    <row r="119" spans="2:7" ht="15">
      <c r="B119" s="5"/>
      <c r="C119" s="4"/>
      <c r="D119" s="4"/>
      <c r="E119" s="101" t="s">
        <v>200</v>
      </c>
      <c r="F119" s="298"/>
      <c r="G119" s="278"/>
    </row>
    <row r="120" spans="2:7" ht="15">
      <c r="B120" s="5"/>
      <c r="C120" s="4"/>
      <c r="D120" s="4"/>
      <c r="E120" s="102" t="s">
        <v>201</v>
      </c>
      <c r="F120" s="301"/>
      <c r="G120" s="279"/>
    </row>
    <row r="121" spans="2:7" ht="15">
      <c r="B121" s="5"/>
      <c r="C121" s="4"/>
      <c r="D121" s="4"/>
      <c r="E121" s="103" t="s">
        <v>202</v>
      </c>
      <c r="F121" s="298"/>
      <c r="G121" s="278"/>
    </row>
    <row r="122" spans="2:7" ht="15">
      <c r="B122" s="5"/>
      <c r="C122" s="4"/>
      <c r="D122" s="4"/>
      <c r="E122" s="104" t="s">
        <v>203</v>
      </c>
      <c r="F122" s="301"/>
      <c r="G122" s="279"/>
    </row>
    <row r="123" spans="2:7" ht="15">
      <c r="B123" s="5"/>
      <c r="C123" s="4"/>
      <c r="D123" s="4"/>
      <c r="E123" s="105" t="s">
        <v>204</v>
      </c>
      <c r="F123" s="298"/>
      <c r="G123" s="278"/>
    </row>
    <row r="124" spans="2:7" ht="15">
      <c r="B124" s="5"/>
      <c r="C124" s="4"/>
      <c r="D124" s="6"/>
      <c r="E124" s="106" t="s">
        <v>205</v>
      </c>
      <c r="F124" s="301"/>
      <c r="G124" s="279">
        <f>+SUM(G94:G123)</f>
        <v>0</v>
      </c>
    </row>
    <row r="125" spans="2:7" ht="15">
      <c r="B125" s="5"/>
      <c r="C125" s="6"/>
      <c r="D125" s="415" t="s">
        <v>206</v>
      </c>
      <c r="E125" s="416"/>
      <c r="F125" s="298"/>
      <c r="G125" s="278">
        <f>+G124+SUM(G85:G92)</f>
        <v>0</v>
      </c>
    </row>
    <row r="126" spans="2:7" ht="15">
      <c r="B126" s="5"/>
      <c r="C126" s="417" t="s">
        <v>207</v>
      </c>
      <c r="D126" s="418"/>
      <c r="E126" s="419"/>
      <c r="F126" s="300"/>
      <c r="G126" s="114"/>
    </row>
    <row r="127" spans="2:7" ht="15">
      <c r="B127" s="5"/>
      <c r="C127" s="5"/>
      <c r="D127" s="415" t="s">
        <v>208</v>
      </c>
      <c r="E127" s="416"/>
      <c r="F127" s="300"/>
      <c r="G127" s="112"/>
    </row>
    <row r="128" spans="2:7" ht="28.5" customHeight="1">
      <c r="B128" s="5"/>
      <c r="C128" s="5"/>
      <c r="D128" s="420" t="s">
        <v>209</v>
      </c>
      <c r="E128" s="419"/>
      <c r="F128" s="300"/>
      <c r="G128" s="279">
        <f>-CARTERA!J61</f>
        <v>-2453</v>
      </c>
    </row>
    <row r="129" spans="2:7" ht="15">
      <c r="B129" s="8"/>
      <c r="C129" s="9"/>
      <c r="D129" s="415" t="s">
        <v>210</v>
      </c>
      <c r="E129" s="416"/>
      <c r="F129" s="300"/>
      <c r="G129" s="242">
        <f>+G127+G128</f>
        <v>-2453</v>
      </c>
    </row>
  </sheetData>
  <sheetProtection/>
  <mergeCells count="23">
    <mergeCell ref="F9:G9"/>
    <mergeCell ref="B11:E11"/>
    <mergeCell ref="C12:E12"/>
    <mergeCell ref="C18:E18"/>
    <mergeCell ref="C19:E19"/>
    <mergeCell ref="B20:E20"/>
    <mergeCell ref="C21:E21"/>
    <mergeCell ref="D22:E22"/>
    <mergeCell ref="C13:E13"/>
    <mergeCell ref="C14:E14"/>
    <mergeCell ref="C15:E15"/>
    <mergeCell ref="C16:E16"/>
    <mergeCell ref="C17:E17"/>
    <mergeCell ref="D125:E125"/>
    <mergeCell ref="C126:E126"/>
    <mergeCell ref="D127:E127"/>
    <mergeCell ref="D128:E128"/>
    <mergeCell ref="D129:E129"/>
    <mergeCell ref="D50:E50"/>
    <mergeCell ref="D82:E82"/>
    <mergeCell ref="C83:E83"/>
    <mergeCell ref="D84:E84"/>
    <mergeCell ref="D93:E9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D3:G49"/>
  <sheetViews>
    <sheetView showGridLines="0" zoomScalePageLayoutView="0" workbookViewId="0" topLeftCell="A1">
      <selection activeCell="G6" sqref="G6"/>
    </sheetView>
  </sheetViews>
  <sheetFormatPr defaultColWidth="9.140625" defaultRowHeight="15"/>
  <cols>
    <col min="1" max="3" width="2.7109375" style="0" customWidth="1"/>
    <col min="4" max="4" width="3.28125" style="0" customWidth="1"/>
    <col min="5" max="5" width="56.00390625" style="0" customWidth="1"/>
    <col min="6" max="6" width="15.7109375" style="0" customWidth="1"/>
    <col min="7" max="7" width="61.8515625" style="0" customWidth="1"/>
  </cols>
  <sheetData>
    <row r="3" spans="6:7" ht="15">
      <c r="F3" s="325" t="s">
        <v>213</v>
      </c>
      <c r="G3" s="327"/>
    </row>
    <row r="4" spans="4:7" ht="15">
      <c r="D4" s="145"/>
      <c r="E4" s="145"/>
      <c r="F4" s="302" t="s">
        <v>214</v>
      </c>
      <c r="G4" s="303" t="s">
        <v>215</v>
      </c>
    </row>
    <row r="5" spans="4:7" ht="15">
      <c r="D5" s="328" t="s">
        <v>211</v>
      </c>
      <c r="E5" s="330"/>
      <c r="F5" s="304"/>
      <c r="G5" s="304"/>
    </row>
    <row r="6" spans="4:7" ht="187.5" customHeight="1">
      <c r="D6" s="181"/>
      <c r="E6" s="307" t="s">
        <v>212</v>
      </c>
      <c r="F6" s="308">
        <f>EFECTIVO!H40</f>
        <v>9602579</v>
      </c>
      <c r="G6" s="293" t="s">
        <v>620</v>
      </c>
    </row>
    <row r="7" spans="4:7" ht="25.5">
      <c r="D7" s="181"/>
      <c r="E7" s="306" t="s">
        <v>216</v>
      </c>
      <c r="F7" s="147"/>
      <c r="G7" s="147"/>
    </row>
    <row r="8" spans="4:7" ht="15">
      <c r="D8" s="181"/>
      <c r="E8" s="305" t="s">
        <v>217</v>
      </c>
      <c r="F8" s="146"/>
      <c r="G8" s="146"/>
    </row>
    <row r="9" spans="4:7" ht="15">
      <c r="D9" s="181"/>
      <c r="E9" s="306" t="s">
        <v>218</v>
      </c>
      <c r="F9" s="147"/>
      <c r="G9" s="147"/>
    </row>
    <row r="10" spans="4:7" ht="15">
      <c r="D10" s="181"/>
      <c r="E10" s="305" t="s">
        <v>219</v>
      </c>
      <c r="F10" s="146"/>
      <c r="G10" s="146"/>
    </row>
    <row r="11" spans="4:7" ht="15">
      <c r="D11" s="181"/>
      <c r="E11" s="306" t="s">
        <v>220</v>
      </c>
      <c r="F11" s="147"/>
      <c r="G11" s="147"/>
    </row>
    <row r="12" spans="4:7" ht="15">
      <c r="D12" s="181"/>
      <c r="E12" s="305" t="s">
        <v>221</v>
      </c>
      <c r="F12" s="146"/>
      <c r="G12" s="146"/>
    </row>
    <row r="13" spans="4:7" ht="51">
      <c r="D13" s="181"/>
      <c r="E13" s="306" t="s">
        <v>222</v>
      </c>
      <c r="F13" s="147"/>
      <c r="G13" s="147"/>
    </row>
    <row r="14" spans="4:7" ht="38.25">
      <c r="D14" s="181"/>
      <c r="E14" s="305" t="s">
        <v>223</v>
      </c>
      <c r="F14" s="146"/>
      <c r="G14" s="146"/>
    </row>
    <row r="15" spans="4:7" ht="15">
      <c r="D15" s="181"/>
      <c r="E15" s="306" t="s">
        <v>224</v>
      </c>
      <c r="F15" s="147"/>
      <c r="G15" s="147"/>
    </row>
    <row r="16" spans="4:7" ht="164.25" customHeight="1">
      <c r="D16" s="181"/>
      <c r="E16" s="305" t="s">
        <v>225</v>
      </c>
      <c r="F16" s="308">
        <f>'PP&amp; EQ'!N113</f>
        <v>173714479</v>
      </c>
      <c r="G16" s="309" t="s">
        <v>621</v>
      </c>
    </row>
    <row r="17" spans="4:7" ht="187.5" customHeight="1">
      <c r="D17" s="181"/>
      <c r="E17" s="306" t="s">
        <v>226</v>
      </c>
      <c r="F17" s="147"/>
      <c r="G17" s="147"/>
    </row>
    <row r="18" spans="4:7" ht="15">
      <c r="D18" s="181"/>
      <c r="E18" s="305" t="s">
        <v>227</v>
      </c>
      <c r="F18" s="146"/>
      <c r="G18" s="146"/>
    </row>
    <row r="19" spans="4:7" ht="25.5">
      <c r="D19" s="181"/>
      <c r="E19" s="306" t="s">
        <v>228</v>
      </c>
      <c r="F19" s="147"/>
      <c r="G19" s="147"/>
    </row>
    <row r="20" spans="4:7" ht="25.5">
      <c r="D20" s="181"/>
      <c r="E20" s="305" t="s">
        <v>229</v>
      </c>
      <c r="F20" s="146"/>
      <c r="G20" s="146"/>
    </row>
    <row r="21" spans="4:7" ht="15">
      <c r="D21" s="181"/>
      <c r="E21" s="306" t="s">
        <v>230</v>
      </c>
      <c r="F21" s="147"/>
      <c r="G21" s="147"/>
    </row>
    <row r="22" spans="4:7" ht="25.5">
      <c r="D22" s="181"/>
      <c r="E22" s="305" t="s">
        <v>231</v>
      </c>
      <c r="F22" s="146"/>
      <c r="G22" s="146"/>
    </row>
    <row r="23" spans="4:7" ht="15">
      <c r="D23" s="181"/>
      <c r="E23" s="306" t="s">
        <v>232</v>
      </c>
      <c r="F23" s="147"/>
      <c r="G23" s="147"/>
    </row>
    <row r="24" spans="4:7" ht="15">
      <c r="D24" s="181"/>
      <c r="E24" s="305" t="s">
        <v>233</v>
      </c>
      <c r="F24" s="146"/>
      <c r="G24" s="146"/>
    </row>
    <row r="25" spans="4:7" ht="15">
      <c r="D25" s="181"/>
      <c r="E25" s="306" t="s">
        <v>234</v>
      </c>
      <c r="F25" s="147"/>
      <c r="G25" s="147"/>
    </row>
    <row r="26" spans="4:7" ht="15">
      <c r="D26" s="181"/>
      <c r="E26" s="305" t="s">
        <v>235</v>
      </c>
      <c r="F26" s="146"/>
      <c r="G26" s="146"/>
    </row>
    <row r="27" spans="4:7" ht="15">
      <c r="D27" s="181"/>
      <c r="E27" s="306" t="s">
        <v>236</v>
      </c>
      <c r="F27" s="147"/>
      <c r="G27" s="147"/>
    </row>
    <row r="28" spans="4:7" ht="63.75">
      <c r="D28" s="181"/>
      <c r="E28" s="305" t="s">
        <v>237</v>
      </c>
      <c r="F28" s="146"/>
      <c r="G28" s="146"/>
    </row>
    <row r="29" spans="4:7" ht="25.5">
      <c r="D29" s="181"/>
      <c r="E29" s="306" t="s">
        <v>238</v>
      </c>
      <c r="F29" s="147"/>
      <c r="G29" s="147"/>
    </row>
    <row r="30" spans="4:7" ht="15">
      <c r="D30" s="181"/>
      <c r="E30" s="305" t="s">
        <v>239</v>
      </c>
      <c r="F30" s="146"/>
      <c r="G30" s="146"/>
    </row>
    <row r="31" spans="4:7" ht="25.5">
      <c r="D31" s="181"/>
      <c r="E31" s="306" t="s">
        <v>240</v>
      </c>
      <c r="F31" s="147"/>
      <c r="G31" s="147"/>
    </row>
    <row r="32" spans="4:7" ht="15">
      <c r="D32" s="181"/>
      <c r="E32" s="305" t="s">
        <v>241</v>
      </c>
      <c r="F32" s="146"/>
      <c r="G32" s="146"/>
    </row>
    <row r="33" spans="4:7" ht="15">
      <c r="D33" s="181"/>
      <c r="E33" s="306" t="s">
        <v>242</v>
      </c>
      <c r="F33" s="147"/>
      <c r="G33" s="147"/>
    </row>
    <row r="34" spans="4:7" ht="15">
      <c r="D34" s="181"/>
      <c r="E34" s="305" t="s">
        <v>243</v>
      </c>
      <c r="F34" s="146"/>
      <c r="G34" s="146"/>
    </row>
    <row r="35" spans="4:7" ht="25.5">
      <c r="D35" s="181"/>
      <c r="E35" s="306" t="s">
        <v>244</v>
      </c>
      <c r="F35" s="147"/>
      <c r="G35" s="147"/>
    </row>
    <row r="36" spans="4:7" ht="25.5">
      <c r="D36" s="181"/>
      <c r="E36" s="305" t="s">
        <v>245</v>
      </c>
      <c r="F36" s="146"/>
      <c r="G36" s="146"/>
    </row>
    <row r="37" spans="4:7" ht="15">
      <c r="D37" s="181"/>
      <c r="E37" s="306" t="s">
        <v>246</v>
      </c>
      <c r="F37" s="147"/>
      <c r="G37" s="147"/>
    </row>
    <row r="38" spans="4:7" ht="25.5">
      <c r="D38" s="181"/>
      <c r="E38" s="305" t="s">
        <v>247</v>
      </c>
      <c r="F38" s="146"/>
      <c r="G38" s="146"/>
    </row>
    <row r="39" spans="4:7" ht="15">
      <c r="D39" s="181"/>
      <c r="E39" s="306" t="s">
        <v>248</v>
      </c>
      <c r="F39" s="147"/>
      <c r="G39" s="147"/>
    </row>
    <row r="40" spans="4:7" ht="15">
      <c r="D40" s="181"/>
      <c r="E40" s="305" t="s">
        <v>249</v>
      </c>
      <c r="F40" s="146"/>
      <c r="G40" s="146"/>
    </row>
    <row r="41" spans="4:7" ht="15">
      <c r="D41" s="181"/>
      <c r="E41" s="306" t="s">
        <v>250</v>
      </c>
      <c r="F41" s="147"/>
      <c r="G41" s="147"/>
    </row>
    <row r="42" spans="4:7" ht="15">
      <c r="D42" s="181"/>
      <c r="E42" s="305" t="s">
        <v>251</v>
      </c>
      <c r="F42" s="146"/>
      <c r="G42" s="146"/>
    </row>
    <row r="43" spans="4:7" ht="15">
      <c r="D43" s="181"/>
      <c r="E43" s="306" t="s">
        <v>252</v>
      </c>
      <c r="F43" s="147"/>
      <c r="G43" s="147"/>
    </row>
    <row r="44" spans="4:7" ht="15">
      <c r="D44" s="181"/>
      <c r="E44" s="305" t="s">
        <v>253</v>
      </c>
      <c r="F44" s="146"/>
      <c r="G44" s="146"/>
    </row>
    <row r="45" spans="4:7" ht="15">
      <c r="D45" s="181"/>
      <c r="E45" s="306" t="s">
        <v>254</v>
      </c>
      <c r="F45" s="147"/>
      <c r="G45" s="147"/>
    </row>
    <row r="46" spans="4:7" ht="15">
      <c r="D46" s="181"/>
      <c r="E46" s="305" t="s">
        <v>255</v>
      </c>
      <c r="F46" s="146"/>
      <c r="G46" s="146"/>
    </row>
    <row r="47" spans="4:7" ht="15">
      <c r="D47" s="181"/>
      <c r="E47" s="306" t="s">
        <v>256</v>
      </c>
      <c r="F47" s="147"/>
      <c r="G47" s="147"/>
    </row>
    <row r="48" spans="4:7" ht="15">
      <c r="D48" s="181"/>
      <c r="E48" s="305" t="s">
        <v>257</v>
      </c>
      <c r="F48" s="146"/>
      <c r="G48" s="146"/>
    </row>
    <row r="49" spans="4:7" ht="15">
      <c r="D49" s="276"/>
      <c r="E49" s="306" t="s">
        <v>258</v>
      </c>
      <c r="F49" s="115"/>
      <c r="G49" s="115"/>
    </row>
  </sheetData>
  <sheetProtection/>
  <mergeCells count="2">
    <mergeCell ref="F3:G3"/>
    <mergeCell ref="D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G78"/>
  <sheetViews>
    <sheetView showGridLines="0" tabSelected="1" zoomScalePageLayoutView="0" workbookViewId="0" topLeftCell="A7">
      <selection activeCell="C22" sqref="C22:D22"/>
    </sheetView>
  </sheetViews>
  <sheetFormatPr defaultColWidth="9.140625" defaultRowHeight="15"/>
  <cols>
    <col min="1" max="1" width="9.140625" style="0" customWidth="1"/>
    <col min="2" max="3" width="2.7109375" style="0" customWidth="1"/>
    <col min="4" max="4" width="50.00390625" style="0" customWidth="1"/>
    <col min="5" max="5" width="16.28125" style="0" customWidth="1"/>
    <col min="6" max="7" width="15.00390625" style="0" customWidth="1"/>
  </cols>
  <sheetData>
    <row r="2" spans="2:3" ht="15">
      <c r="B2" s="116" t="s">
        <v>0</v>
      </c>
      <c r="C2" t="s">
        <v>1</v>
      </c>
    </row>
    <row r="3" spans="2:3" ht="15">
      <c r="B3" s="116" t="s">
        <v>2</v>
      </c>
      <c r="C3" t="s">
        <v>3</v>
      </c>
    </row>
    <row r="4" spans="2:3" ht="15">
      <c r="B4" s="116" t="s">
        <v>4</v>
      </c>
      <c r="C4" t="s">
        <v>259</v>
      </c>
    </row>
    <row r="5" spans="2:3" ht="15">
      <c r="B5" s="116" t="s">
        <v>5</v>
      </c>
      <c r="C5" t="s">
        <v>260</v>
      </c>
    </row>
    <row r="6" spans="2:3" ht="15">
      <c r="B6" s="116" t="s">
        <v>6</v>
      </c>
      <c r="C6" t="s">
        <v>10</v>
      </c>
    </row>
    <row r="7" spans="2:3" ht="15">
      <c r="B7" s="116" t="s">
        <v>7</v>
      </c>
      <c r="C7" t="s">
        <v>8</v>
      </c>
    </row>
    <row r="9" spans="5:7" ht="15">
      <c r="E9" s="436" t="s">
        <v>260</v>
      </c>
      <c r="F9" s="437"/>
      <c r="G9" s="438"/>
    </row>
    <row r="10" spans="2:7" ht="15">
      <c r="B10" s="145"/>
      <c r="C10" s="144"/>
      <c r="D10" s="143"/>
      <c r="E10" s="439" t="s">
        <v>261</v>
      </c>
      <c r="F10" s="440" t="s">
        <v>262</v>
      </c>
      <c r="G10" s="439" t="s">
        <v>263</v>
      </c>
    </row>
    <row r="11" spans="2:7" ht="15">
      <c r="B11" s="431" t="s">
        <v>264</v>
      </c>
      <c r="C11" s="441"/>
      <c r="D11" s="430"/>
      <c r="E11" s="148"/>
      <c r="F11" s="148"/>
      <c r="G11" s="148"/>
    </row>
    <row r="12" spans="2:7" ht="15">
      <c r="B12" s="117"/>
      <c r="C12" s="427" t="s">
        <v>23</v>
      </c>
      <c r="D12" s="428"/>
      <c r="E12" s="146" t="s">
        <v>622</v>
      </c>
      <c r="F12" s="146" t="s">
        <v>622</v>
      </c>
      <c r="G12" s="146" t="s">
        <v>622</v>
      </c>
    </row>
    <row r="13" spans="2:7" ht="15">
      <c r="B13" s="117"/>
      <c r="C13" s="429" t="s">
        <v>24</v>
      </c>
      <c r="D13" s="430"/>
      <c r="E13" s="147"/>
      <c r="F13" s="147"/>
      <c r="G13" s="147"/>
    </row>
    <row r="14" spans="2:7" ht="15">
      <c r="B14" s="117"/>
      <c r="C14" s="427" t="s">
        <v>25</v>
      </c>
      <c r="D14" s="428"/>
      <c r="E14" s="146"/>
      <c r="F14" s="146"/>
      <c r="G14" s="146"/>
    </row>
    <row r="15" spans="2:7" ht="15">
      <c r="B15" s="117"/>
      <c r="C15" s="429" t="s">
        <v>26</v>
      </c>
      <c r="D15" s="430"/>
      <c r="E15" s="147"/>
      <c r="F15" s="147"/>
      <c r="G15" s="147"/>
    </row>
    <row r="16" spans="2:7" ht="15">
      <c r="B16" s="117"/>
      <c r="C16" s="427" t="s">
        <v>27</v>
      </c>
      <c r="D16" s="428"/>
      <c r="E16" s="146"/>
      <c r="F16" s="146"/>
      <c r="G16" s="146"/>
    </row>
    <row r="17" spans="2:7" ht="15">
      <c r="B17" s="117"/>
      <c r="C17" s="429" t="s">
        <v>28</v>
      </c>
      <c r="D17" s="430"/>
      <c r="E17" s="147"/>
      <c r="F17" s="147"/>
      <c r="G17" s="147"/>
    </row>
    <row r="18" spans="2:7" ht="15">
      <c r="B18" s="117"/>
      <c r="C18" s="427" t="s">
        <v>29</v>
      </c>
      <c r="D18" s="428"/>
      <c r="E18" s="146"/>
      <c r="F18" s="146"/>
      <c r="G18" s="146"/>
    </row>
    <row r="19" spans="2:7" ht="15">
      <c r="B19" s="117"/>
      <c r="C19" s="429" t="s">
        <v>30</v>
      </c>
      <c r="D19" s="430"/>
      <c r="E19" s="147"/>
      <c r="F19" s="147"/>
      <c r="G19" s="147"/>
    </row>
    <row r="20" spans="2:7" ht="15">
      <c r="B20" s="117"/>
      <c r="C20" s="427" t="s">
        <v>32</v>
      </c>
      <c r="D20" s="428"/>
      <c r="E20" s="146"/>
      <c r="F20" s="146"/>
      <c r="G20" s="146"/>
    </row>
    <row r="21" spans="2:7" ht="15">
      <c r="B21" s="117"/>
      <c r="C21" s="429" t="s">
        <v>35</v>
      </c>
      <c r="D21" s="430"/>
      <c r="E21" s="147"/>
      <c r="F21" s="147"/>
      <c r="G21" s="147"/>
    </row>
    <row r="22" spans="2:7" ht="105">
      <c r="B22" s="117"/>
      <c r="C22" s="434" t="s">
        <v>36</v>
      </c>
      <c r="D22" s="435"/>
      <c r="E22" s="294" t="s">
        <v>623</v>
      </c>
      <c r="F22" s="294" t="s">
        <v>624</v>
      </c>
      <c r="G22" s="294" t="s">
        <v>625</v>
      </c>
    </row>
    <row r="23" spans="2:7" ht="15">
      <c r="B23" s="117"/>
      <c r="C23" s="429" t="s">
        <v>37</v>
      </c>
      <c r="D23" s="430"/>
      <c r="E23" s="148"/>
      <c r="F23" s="148"/>
      <c r="G23" s="148"/>
    </row>
    <row r="24" spans="2:7" ht="15">
      <c r="B24" s="117"/>
      <c r="C24" s="427" t="s">
        <v>38</v>
      </c>
      <c r="D24" s="428"/>
      <c r="E24" s="146"/>
      <c r="F24" s="146"/>
      <c r="G24" s="146"/>
    </row>
    <row r="25" spans="2:7" ht="15">
      <c r="B25" s="117"/>
      <c r="C25" s="429" t="s">
        <v>39</v>
      </c>
      <c r="D25" s="430"/>
      <c r="E25" s="147"/>
      <c r="F25" s="147"/>
      <c r="G25" s="147"/>
    </row>
    <row r="26" spans="2:7" ht="15">
      <c r="B26" s="117"/>
      <c r="C26" s="427" t="s">
        <v>40</v>
      </c>
      <c r="D26" s="428"/>
      <c r="E26" s="146"/>
      <c r="F26" s="146"/>
      <c r="G26" s="146"/>
    </row>
    <row r="27" spans="2:7" ht="15">
      <c r="B27" s="117"/>
      <c r="C27" s="429" t="s">
        <v>41</v>
      </c>
      <c r="D27" s="430"/>
      <c r="E27" s="147"/>
      <c r="F27" s="147"/>
      <c r="G27" s="147"/>
    </row>
    <row r="28" spans="2:7" ht="15">
      <c r="B28" s="117"/>
      <c r="C28" s="427" t="s">
        <v>42</v>
      </c>
      <c r="D28" s="428"/>
      <c r="E28" s="146"/>
      <c r="F28" s="146"/>
      <c r="G28" s="146"/>
    </row>
    <row r="29" spans="2:7" ht="15">
      <c r="B29" s="117"/>
      <c r="C29" s="429" t="s">
        <v>43</v>
      </c>
      <c r="D29" s="430"/>
      <c r="E29" s="147"/>
      <c r="F29" s="147"/>
      <c r="G29" s="147"/>
    </row>
    <row r="30" spans="2:7" ht="15">
      <c r="B30" s="117"/>
      <c r="C30" s="427" t="s">
        <v>44</v>
      </c>
      <c r="D30" s="428"/>
      <c r="E30" s="146"/>
      <c r="F30" s="146"/>
      <c r="G30" s="146"/>
    </row>
    <row r="31" spans="2:7" ht="15">
      <c r="B31" s="117"/>
      <c r="C31" s="429" t="s">
        <v>45</v>
      </c>
      <c r="D31" s="430"/>
      <c r="E31" s="147"/>
      <c r="F31" s="147"/>
      <c r="G31" s="147"/>
    </row>
    <row r="32" spans="2:7" ht="15">
      <c r="B32" s="117"/>
      <c r="C32" s="427" t="s">
        <v>46</v>
      </c>
      <c r="D32" s="428"/>
      <c r="E32" s="146"/>
      <c r="F32" s="146"/>
      <c r="G32" s="146"/>
    </row>
    <row r="33" spans="2:7" ht="15">
      <c r="B33" s="117"/>
      <c r="C33" s="431" t="s">
        <v>47</v>
      </c>
      <c r="D33" s="430"/>
      <c r="E33" s="147"/>
      <c r="F33" s="147"/>
      <c r="G33" s="147"/>
    </row>
    <row r="34" spans="2:7" ht="25.5">
      <c r="B34" s="117"/>
      <c r="C34" s="117"/>
      <c r="D34" s="121" t="s">
        <v>54</v>
      </c>
      <c r="E34" s="149"/>
      <c r="F34" s="149"/>
      <c r="G34" s="149"/>
    </row>
    <row r="35" spans="2:7" ht="15">
      <c r="B35" s="117"/>
      <c r="C35" s="117"/>
      <c r="D35" s="122" t="s">
        <v>55</v>
      </c>
      <c r="E35" s="148"/>
      <c r="F35" s="148"/>
      <c r="G35" s="148"/>
    </row>
    <row r="36" spans="2:7" ht="25.5">
      <c r="B36" s="117"/>
      <c r="C36" s="117"/>
      <c r="D36" s="123" t="s">
        <v>57</v>
      </c>
      <c r="E36" s="146"/>
      <c r="F36" s="146"/>
      <c r="G36" s="146"/>
    </row>
    <row r="37" spans="2:7" ht="15">
      <c r="B37" s="117"/>
      <c r="C37" s="117"/>
      <c r="D37" s="124" t="s">
        <v>58</v>
      </c>
      <c r="E37" s="147"/>
      <c r="F37" s="147"/>
      <c r="G37" s="147"/>
    </row>
    <row r="38" spans="2:7" ht="15">
      <c r="B38" s="117"/>
      <c r="C38" s="117"/>
      <c r="D38" s="125" t="s">
        <v>59</v>
      </c>
      <c r="E38" s="146"/>
      <c r="F38" s="146"/>
      <c r="G38" s="146"/>
    </row>
    <row r="39" spans="2:7" ht="15">
      <c r="B39" s="117"/>
      <c r="C39" s="117"/>
      <c r="D39" s="126" t="s">
        <v>60</v>
      </c>
      <c r="E39" s="147"/>
      <c r="F39" s="147"/>
      <c r="G39" s="147"/>
    </row>
    <row r="40" spans="2:7" ht="38.25">
      <c r="B40" s="117"/>
      <c r="C40" s="117"/>
      <c r="D40" s="127" t="s">
        <v>62</v>
      </c>
      <c r="E40" s="146"/>
      <c r="F40" s="146"/>
      <c r="G40" s="146"/>
    </row>
    <row r="41" spans="2:7" ht="25.5">
      <c r="B41" s="117"/>
      <c r="C41" s="117"/>
      <c r="D41" s="128" t="s">
        <v>66</v>
      </c>
      <c r="E41" s="148"/>
      <c r="F41" s="148"/>
      <c r="G41" s="148"/>
    </row>
    <row r="42" spans="2:7" ht="15">
      <c r="B42" s="117"/>
      <c r="C42" s="117"/>
      <c r="D42" s="129" t="s">
        <v>67</v>
      </c>
      <c r="E42" s="149"/>
      <c r="F42" s="149"/>
      <c r="G42" s="149"/>
    </row>
    <row r="43" spans="2:7" ht="25.5">
      <c r="B43" s="117"/>
      <c r="C43" s="117"/>
      <c r="D43" s="130" t="s">
        <v>69</v>
      </c>
      <c r="E43" s="147"/>
      <c r="F43" s="147"/>
      <c r="G43" s="147"/>
    </row>
    <row r="44" spans="2:7" ht="15">
      <c r="B44" s="117"/>
      <c r="C44" s="117"/>
      <c r="D44" s="131" t="s">
        <v>70</v>
      </c>
      <c r="E44" s="146"/>
      <c r="F44" s="146"/>
      <c r="G44" s="146"/>
    </row>
    <row r="45" spans="2:7" ht="15">
      <c r="B45" s="117"/>
      <c r="C45" s="117"/>
      <c r="D45" s="132" t="s">
        <v>71</v>
      </c>
      <c r="E45" s="147"/>
      <c r="F45" s="147"/>
      <c r="G45" s="147"/>
    </row>
    <row r="46" spans="2:7" ht="15">
      <c r="B46" s="117"/>
      <c r="C46" s="117"/>
      <c r="D46" s="133" t="s">
        <v>72</v>
      </c>
      <c r="E46" s="146"/>
      <c r="F46" s="146"/>
      <c r="G46" s="146"/>
    </row>
    <row r="47" spans="2:7" ht="15">
      <c r="B47" s="117"/>
      <c r="C47" s="117"/>
      <c r="D47" s="134" t="s">
        <v>73</v>
      </c>
      <c r="E47" s="147"/>
      <c r="F47" s="147"/>
      <c r="G47" s="147"/>
    </row>
    <row r="48" spans="2:7" ht="15">
      <c r="B48" s="117"/>
      <c r="C48" s="117"/>
      <c r="D48" s="135" t="s">
        <v>77</v>
      </c>
      <c r="E48" s="146"/>
      <c r="F48" s="146"/>
      <c r="G48" s="146"/>
    </row>
    <row r="49" spans="2:7" ht="15">
      <c r="B49" s="117"/>
      <c r="C49" s="117"/>
      <c r="D49" s="136" t="s">
        <v>78</v>
      </c>
      <c r="E49" s="148"/>
      <c r="F49" s="148"/>
      <c r="G49" s="148"/>
    </row>
    <row r="50" spans="2:7" ht="15">
      <c r="B50" s="117"/>
      <c r="C50" s="117"/>
      <c r="D50" s="137" t="s">
        <v>79</v>
      </c>
      <c r="E50" s="146"/>
      <c r="F50" s="146"/>
      <c r="G50" s="146"/>
    </row>
    <row r="51" spans="2:7" ht="15">
      <c r="B51" s="117"/>
      <c r="C51" s="117"/>
      <c r="D51" s="138" t="s">
        <v>80</v>
      </c>
      <c r="E51" s="147"/>
      <c r="F51" s="147"/>
      <c r="G51" s="147"/>
    </row>
    <row r="52" spans="2:7" ht="15">
      <c r="B52" s="117"/>
      <c r="C52" s="117"/>
      <c r="D52" s="139" t="s">
        <v>81</v>
      </c>
      <c r="E52" s="146"/>
      <c r="F52" s="146"/>
      <c r="G52" s="146"/>
    </row>
    <row r="53" spans="2:7" ht="15">
      <c r="B53" s="117"/>
      <c r="C53" s="117"/>
      <c r="D53" s="140" t="s">
        <v>82</v>
      </c>
      <c r="E53" s="147"/>
      <c r="F53" s="147"/>
      <c r="G53" s="147"/>
    </row>
    <row r="54" spans="2:7" ht="15">
      <c r="B54" s="117"/>
      <c r="C54" s="117"/>
      <c r="D54" s="141" t="s">
        <v>83</v>
      </c>
      <c r="E54" s="146"/>
      <c r="F54" s="146"/>
      <c r="G54" s="146"/>
    </row>
    <row r="55" spans="2:7" ht="15">
      <c r="B55" s="119"/>
      <c r="C55" s="119"/>
      <c r="D55" s="142" t="s">
        <v>85</v>
      </c>
      <c r="E55" s="147"/>
      <c r="F55" s="147"/>
      <c r="G55" s="147"/>
    </row>
    <row r="56" spans="2:7" ht="15">
      <c r="B56" s="432" t="s">
        <v>47</v>
      </c>
      <c r="C56" s="433"/>
      <c r="D56" s="428"/>
      <c r="E56" s="146"/>
      <c r="F56" s="146"/>
      <c r="G56" s="146"/>
    </row>
    <row r="57" spans="2:7" ht="15">
      <c r="B57" s="118"/>
      <c r="C57" s="429" t="s">
        <v>54</v>
      </c>
      <c r="D57" s="430"/>
      <c r="E57" s="148"/>
      <c r="F57" s="148"/>
      <c r="G57" s="148"/>
    </row>
    <row r="58" spans="2:7" ht="15">
      <c r="B58" s="118"/>
      <c r="C58" s="427" t="s">
        <v>55</v>
      </c>
      <c r="D58" s="428"/>
      <c r="E58" s="149"/>
      <c r="F58" s="149"/>
      <c r="G58" s="149"/>
    </row>
    <row r="59" spans="2:7" ht="15">
      <c r="B59" s="118"/>
      <c r="C59" s="429" t="s">
        <v>57</v>
      </c>
      <c r="D59" s="430"/>
      <c r="E59" s="147"/>
      <c r="F59" s="147"/>
      <c r="G59" s="147"/>
    </row>
    <row r="60" spans="2:7" ht="15">
      <c r="B60" s="118"/>
      <c r="C60" s="427" t="s">
        <v>58</v>
      </c>
      <c r="D60" s="428"/>
      <c r="E60" s="146"/>
      <c r="F60" s="146"/>
      <c r="G60" s="146"/>
    </row>
    <row r="61" spans="2:7" ht="15">
      <c r="B61" s="118"/>
      <c r="C61" s="429" t="s">
        <v>59</v>
      </c>
      <c r="D61" s="430"/>
      <c r="E61" s="147"/>
      <c r="F61" s="147"/>
      <c r="G61" s="147"/>
    </row>
    <row r="62" spans="2:7" ht="15">
      <c r="B62" s="118"/>
      <c r="C62" s="427" t="s">
        <v>60</v>
      </c>
      <c r="D62" s="428"/>
      <c r="E62" s="146"/>
      <c r="F62" s="146"/>
      <c r="G62" s="146"/>
    </row>
    <row r="63" spans="2:7" ht="15">
      <c r="B63" s="118"/>
      <c r="C63" s="429" t="s">
        <v>62</v>
      </c>
      <c r="D63" s="430"/>
      <c r="E63" s="147"/>
      <c r="F63" s="147"/>
      <c r="G63" s="147"/>
    </row>
    <row r="64" spans="2:7" ht="15">
      <c r="B64" s="118"/>
      <c r="C64" s="427" t="s">
        <v>66</v>
      </c>
      <c r="D64" s="428"/>
      <c r="E64" s="149"/>
      <c r="F64" s="149"/>
      <c r="G64" s="149"/>
    </row>
    <row r="65" spans="2:7" ht="15">
      <c r="B65" s="118"/>
      <c r="C65" s="429" t="s">
        <v>67</v>
      </c>
      <c r="D65" s="430"/>
      <c r="E65" s="148"/>
      <c r="F65" s="148"/>
      <c r="G65" s="148"/>
    </row>
    <row r="66" spans="2:7" ht="15">
      <c r="B66" s="118"/>
      <c r="C66" s="427" t="s">
        <v>69</v>
      </c>
      <c r="D66" s="428"/>
      <c r="E66" s="146"/>
      <c r="F66" s="146"/>
      <c r="G66" s="146"/>
    </row>
    <row r="67" spans="2:7" ht="15">
      <c r="B67" s="118"/>
      <c r="C67" s="429" t="s">
        <v>70</v>
      </c>
      <c r="D67" s="430"/>
      <c r="E67" s="147"/>
      <c r="F67" s="147"/>
      <c r="G67" s="147"/>
    </row>
    <row r="68" spans="2:7" ht="15">
      <c r="B68" s="118"/>
      <c r="C68" s="427" t="s">
        <v>71</v>
      </c>
      <c r="D68" s="428"/>
      <c r="E68" s="146"/>
      <c r="F68" s="146"/>
      <c r="G68" s="146"/>
    </row>
    <row r="69" spans="2:7" ht="15">
      <c r="B69" s="118"/>
      <c r="C69" s="429" t="s">
        <v>72</v>
      </c>
      <c r="D69" s="430"/>
      <c r="E69" s="147"/>
      <c r="F69" s="147"/>
      <c r="G69" s="147"/>
    </row>
    <row r="70" spans="2:7" ht="15">
      <c r="B70" s="118"/>
      <c r="C70" s="427" t="s">
        <v>73</v>
      </c>
      <c r="D70" s="428"/>
      <c r="E70" s="146"/>
      <c r="F70" s="146"/>
      <c r="G70" s="146"/>
    </row>
    <row r="71" spans="2:7" ht="15">
      <c r="B71" s="118"/>
      <c r="C71" s="429" t="s">
        <v>77</v>
      </c>
      <c r="D71" s="430"/>
      <c r="E71" s="147"/>
      <c r="F71" s="147"/>
      <c r="G71" s="147"/>
    </row>
    <row r="72" spans="2:7" ht="15">
      <c r="B72" s="118"/>
      <c r="C72" s="427" t="s">
        <v>78</v>
      </c>
      <c r="D72" s="428"/>
      <c r="E72" s="149"/>
      <c r="F72" s="149"/>
      <c r="G72" s="149"/>
    </row>
    <row r="73" spans="2:7" ht="15">
      <c r="B73" s="118"/>
      <c r="C73" s="429" t="s">
        <v>79</v>
      </c>
      <c r="D73" s="430"/>
      <c r="E73" s="147"/>
      <c r="F73" s="147"/>
      <c r="G73" s="147"/>
    </row>
    <row r="74" spans="2:7" ht="15">
      <c r="B74" s="118"/>
      <c r="C74" s="427" t="s">
        <v>80</v>
      </c>
      <c r="D74" s="428"/>
      <c r="E74" s="146"/>
      <c r="F74" s="146"/>
      <c r="G74" s="146"/>
    </row>
    <row r="75" spans="2:7" ht="15">
      <c r="B75" s="118"/>
      <c r="C75" s="429" t="s">
        <v>81</v>
      </c>
      <c r="D75" s="430"/>
      <c r="E75" s="147"/>
      <c r="F75" s="147"/>
      <c r="G75" s="147"/>
    </row>
    <row r="76" spans="2:7" ht="15">
      <c r="B76" s="118"/>
      <c r="C76" s="427" t="s">
        <v>82</v>
      </c>
      <c r="D76" s="428"/>
      <c r="E76" s="146"/>
      <c r="F76" s="146"/>
      <c r="G76" s="146"/>
    </row>
    <row r="77" spans="2:7" ht="15">
      <c r="B77" s="118"/>
      <c r="C77" s="429" t="s">
        <v>83</v>
      </c>
      <c r="D77" s="430"/>
      <c r="E77" s="147"/>
      <c r="F77" s="147"/>
      <c r="G77" s="147"/>
    </row>
    <row r="78" spans="2:7" ht="15">
      <c r="B78" s="120"/>
      <c r="C78" s="427" t="s">
        <v>85</v>
      </c>
      <c r="D78" s="428"/>
      <c r="E78" s="150"/>
      <c r="F78" s="151"/>
      <c r="G78" s="152"/>
    </row>
  </sheetData>
  <sheetProtection/>
  <mergeCells count="47">
    <mergeCell ref="C12:D12"/>
    <mergeCell ref="C13:D13"/>
    <mergeCell ref="C14:D14"/>
    <mergeCell ref="C15:D15"/>
    <mergeCell ref="C16:D16"/>
    <mergeCell ref="E9:G9"/>
    <mergeCell ref="B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32:D32"/>
    <mergeCell ref="C33:D33"/>
    <mergeCell ref="B56:D56"/>
    <mergeCell ref="C57:D57"/>
    <mergeCell ref="C58:D58"/>
    <mergeCell ref="C27:D27"/>
    <mergeCell ref="C28:D28"/>
    <mergeCell ref="C29:D29"/>
    <mergeCell ref="C30:D30"/>
    <mergeCell ref="C31:D31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Reporting Standard S.L. - Exportación a Excel de XBRL</dc:subject>
  <dc:creator>Ana Maria Cuervo Gasca miembro de Superintendencia de Sociedades de Colombia</dc:creator>
  <cp:keywords/>
  <dc:description/>
  <cp:lastModifiedBy>ana maria</cp:lastModifiedBy>
  <dcterms:created xsi:type="dcterms:W3CDTF">2015-04-06T16:30:11Z</dcterms:created>
  <dcterms:modified xsi:type="dcterms:W3CDTF">2015-05-22T10:16:26Z</dcterms:modified>
  <cp:category/>
  <cp:version/>
  <cp:contentType/>
  <cp:contentStatus/>
</cp:coreProperties>
</file>